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nb.ca\snbdfs\SHARED\Regional Management\Service Delivery Support\Service Quality\POPA\Process Improvement Initiative\"/>
    </mc:Choice>
  </mc:AlternateContent>
  <xr:revisionPtr revIDLastSave="0" documentId="13_ncr:1_{2A8F1FE7-29BC-4E7F-959C-05E3D478C399}" xr6:coauthVersionLast="36" xr6:coauthVersionMax="36" xr10:uidLastSave="{00000000-0000-0000-0000-000000000000}"/>
  <bookViews>
    <workbookView xWindow="-15" yWindow="-15" windowWidth="10800" windowHeight="8655" xr2:uid="{00000000-000D-0000-FFFF-FFFF00000000}"/>
  </bookViews>
  <sheets>
    <sheet name="Agency Remit pg1" sheetId="10" r:id="rId1"/>
    <sheet name="Agency Remit pg2" sheetId="11" r:id="rId2"/>
    <sheet name="Instructions Remit pg1-ENG" sheetId="19" r:id="rId3"/>
    <sheet name="Instructions Remit pg2-ENG" sheetId="13" r:id="rId4"/>
    <sheet name="Instructions Remit-pg1-FR" sheetId="16" r:id="rId5"/>
    <sheet name="Instructions Remit pg2-FR" sheetId="17" r:id="rId6"/>
    <sheet name="dropdown menus" sheetId="5" state="hidden" r:id="rId7"/>
    <sheet name="Sheet2" sheetId="15" r:id="rId8"/>
    <sheet name="Sheet1" sheetId="18" r:id="rId9"/>
  </sheets>
  <externalReferences>
    <externalReference r:id="rId10"/>
  </externalReferences>
  <definedNames>
    <definedName name="_xlnm.Print_Area" localSheetId="0">'Agency Remit pg1'!$A$1:$S$80</definedName>
    <definedName name="_xlnm.Print_Area" localSheetId="1">'Agency Remit pg2'!$A$1:$R$63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5" l="1"/>
  <c r="D12" i="5"/>
  <c r="E12" i="5"/>
  <c r="P43" i="10" l="1"/>
  <c r="F67" i="10"/>
  <c r="N73" i="10"/>
  <c r="N72" i="10"/>
  <c r="D73" i="10"/>
  <c r="D72" i="10"/>
  <c r="P72" i="10" l="1"/>
  <c r="P64" i="10"/>
  <c r="N65" i="10"/>
  <c r="N64" i="10"/>
  <c r="F72" i="10"/>
  <c r="F64" i="10"/>
  <c r="D65" i="10"/>
  <c r="D63" i="10"/>
  <c r="D64" i="10"/>
  <c r="P48" i="10"/>
  <c r="N49" i="10"/>
  <c r="N48" i="10"/>
  <c r="N47" i="10"/>
  <c r="F48" i="10"/>
  <c r="D49" i="10"/>
  <c r="D48" i="10"/>
  <c r="J46" i="11" l="1"/>
  <c r="K46" i="11" s="1"/>
  <c r="J50" i="11"/>
  <c r="K50" i="11" s="1"/>
  <c r="J48" i="11"/>
  <c r="K48" i="11" s="1"/>
  <c r="C14" i="5"/>
  <c r="D14" i="5"/>
  <c r="E14" i="5"/>
  <c r="C6" i="5"/>
  <c r="D6" i="5"/>
  <c r="E6" i="5"/>
  <c r="O20" i="10"/>
  <c r="Q21" i="10" l="1"/>
  <c r="G21" i="10"/>
  <c r="G22" i="10"/>
  <c r="G23" i="10"/>
  <c r="G24" i="10"/>
  <c r="G25" i="10"/>
  <c r="G26" i="10"/>
  <c r="G27" i="10"/>
  <c r="G28" i="10"/>
  <c r="G29" i="10"/>
  <c r="G30" i="10"/>
  <c r="G31" i="10"/>
  <c r="G32" i="10"/>
  <c r="F56" i="10" s="1"/>
  <c r="G33" i="10"/>
  <c r="G34" i="10"/>
  <c r="G35" i="10"/>
  <c r="F36" i="10"/>
  <c r="D56" i="10" l="1"/>
  <c r="D57" i="10"/>
  <c r="M26" i="11"/>
  <c r="P71" i="10" l="1"/>
  <c r="P70" i="10"/>
  <c r="P68" i="10"/>
  <c r="P67" i="10"/>
  <c r="N67" i="10"/>
  <c r="P63" i="10"/>
  <c r="P62" i="10"/>
  <c r="P60" i="10"/>
  <c r="P59" i="10"/>
  <c r="N59" i="10"/>
  <c r="P47" i="10"/>
  <c r="P46" i="10"/>
  <c r="P44" i="10"/>
  <c r="Q22" i="10"/>
  <c r="P54" i="10" s="1"/>
  <c r="Q23" i="10"/>
  <c r="Q24" i="10"/>
  <c r="N57" i="10" s="1"/>
  <c r="L50" i="11" s="1"/>
  <c r="Q25" i="10"/>
  <c r="Q26" i="10"/>
  <c r="Q27" i="10"/>
  <c r="P51" i="10" s="1"/>
  <c r="Q28" i="10"/>
  <c r="P52" i="10" s="1"/>
  <c r="Q29" i="10"/>
  <c r="Q30" i="10"/>
  <c r="N56" i="10" s="1"/>
  <c r="L46" i="11" s="1"/>
  <c r="Q31" i="10"/>
  <c r="P55" i="10" s="1"/>
  <c r="Q32" i="10"/>
  <c r="P56" i="10" s="1"/>
  <c r="L48" i="11" s="1"/>
  <c r="Q33" i="10"/>
  <c r="Q34" i="10"/>
  <c r="Q35" i="10"/>
  <c r="H40" i="10" l="1"/>
  <c r="M38" i="11"/>
  <c r="M30" i="11"/>
  <c r="M36" i="11"/>
  <c r="M42" i="11"/>
  <c r="M34" i="11"/>
  <c r="M40" i="11"/>
  <c r="M32" i="11"/>
  <c r="M44" i="11"/>
  <c r="N51" i="10"/>
  <c r="R20" i="10"/>
  <c r="N69" i="10" l="1"/>
  <c r="N61" i="10"/>
  <c r="N53" i="10"/>
  <c r="D69" i="10"/>
  <c r="D61" i="10"/>
  <c r="D51" i="10"/>
  <c r="N45" i="10"/>
  <c r="D45" i="10"/>
  <c r="P38" i="10" l="1"/>
  <c r="Q38" i="10"/>
  <c r="R38" i="10"/>
  <c r="Q39" i="10"/>
  <c r="R39" i="10"/>
  <c r="P39" i="10"/>
  <c r="D53" i="10"/>
  <c r="F71" i="10" l="1"/>
  <c r="J32" i="11" s="1"/>
  <c r="F70" i="10"/>
  <c r="J36" i="11" s="1"/>
  <c r="F68" i="10"/>
  <c r="J42" i="11" s="1"/>
  <c r="J38" i="11"/>
  <c r="F63" i="10"/>
  <c r="F62" i="10"/>
  <c r="F60" i="10"/>
  <c r="F59" i="10"/>
  <c r="N5" i="11"/>
  <c r="L26" i="11"/>
  <c r="K26" i="11"/>
  <c r="J26" i="11"/>
  <c r="C6" i="11"/>
  <c r="B6" i="11"/>
  <c r="A6" i="11"/>
  <c r="F5" i="11"/>
  <c r="C5" i="11"/>
  <c r="B5" i="11"/>
  <c r="A5" i="11"/>
  <c r="N4" i="11"/>
  <c r="F4" i="11"/>
  <c r="A4" i="11"/>
  <c r="A2" i="11"/>
  <c r="A1" i="11"/>
  <c r="N71" i="10"/>
  <c r="D71" i="10"/>
  <c r="N70" i="10"/>
  <c r="D70" i="10"/>
  <c r="N68" i="10"/>
  <c r="D68" i="10"/>
  <c r="D67" i="10"/>
  <c r="N63" i="10"/>
  <c r="N62" i="10"/>
  <c r="D62" i="10"/>
  <c r="N60" i="10"/>
  <c r="D60" i="10"/>
  <c r="D59" i="10"/>
  <c r="F54" i="10"/>
  <c r="N52" i="10"/>
  <c r="F47" i="10"/>
  <c r="D47" i="10"/>
  <c r="N46" i="10"/>
  <c r="F46" i="10"/>
  <c r="D46" i="10"/>
  <c r="N44" i="10"/>
  <c r="F44" i="10"/>
  <c r="D44" i="10"/>
  <c r="N43" i="10"/>
  <c r="F43" i="10"/>
  <c r="D43" i="10"/>
  <c r="P36" i="10"/>
  <c r="N54" i="10"/>
  <c r="F52" i="10"/>
  <c r="F51" i="10"/>
  <c r="L38" i="11" s="1"/>
  <c r="Q20" i="10"/>
  <c r="P20" i="10"/>
  <c r="N20" i="10"/>
  <c r="L20" i="10"/>
  <c r="K38" i="11" l="1"/>
  <c r="L36" i="11"/>
  <c r="L40" i="11"/>
  <c r="J30" i="11"/>
  <c r="L42" i="11"/>
  <c r="K36" i="11"/>
  <c r="K42" i="11"/>
  <c r="K32" i="11"/>
  <c r="D54" i="10"/>
  <c r="N55" i="10"/>
  <c r="D52" i="10"/>
  <c r="L30" i="11" s="1"/>
  <c r="J44" i="11"/>
  <c r="K44" i="11" s="1"/>
  <c r="H38" i="10"/>
  <c r="J34" i="11"/>
  <c r="K34" i="11" s="1"/>
  <c r="J40" i="11"/>
  <c r="K40" i="11" s="1"/>
  <c r="L34" i="11"/>
  <c r="D55" i="10"/>
  <c r="G36" i="10"/>
  <c r="Q36" i="10"/>
  <c r="M46" i="11" s="1"/>
  <c r="F55" i="10"/>
  <c r="L32" i="11" s="1"/>
  <c r="K30" i="11" l="1"/>
  <c r="K52" i="11" s="1"/>
  <c r="K55" i="11" s="1"/>
  <c r="J52" i="11"/>
  <c r="J55" i="11" s="1"/>
  <c r="L44" i="11"/>
  <c r="L52" i="11" s="1"/>
  <c r="H39" i="10"/>
  <c r="M48" i="11" s="1"/>
  <c r="M50" i="11" l="1"/>
  <c r="M52" i="11" s="1"/>
  <c r="M55" i="11" s="1"/>
  <c r="M62" i="11" s="1"/>
  <c r="M63" i="11" s="1"/>
  <c r="L55" i="11"/>
  <c r="L62" i="11" s="1"/>
  <c r="L63" i="11" s="1"/>
</calcChain>
</file>

<file path=xl/sharedStrings.xml><?xml version="1.0" encoding="utf-8"?>
<sst xmlns="http://schemas.openxmlformats.org/spreadsheetml/2006/main" count="353" uniqueCount="234">
  <si>
    <t>T</t>
  </si>
  <si>
    <t>G</t>
  </si>
  <si>
    <t>L</t>
  </si>
  <si>
    <t>D</t>
  </si>
  <si>
    <t>H</t>
  </si>
  <si>
    <t>C</t>
  </si>
  <si>
    <t>A</t>
  </si>
  <si>
    <t>V</t>
  </si>
  <si>
    <t>DATE</t>
  </si>
  <si>
    <t>Y/A</t>
  </si>
  <si>
    <t>M/M</t>
  </si>
  <si>
    <t>D/J</t>
  </si>
  <si>
    <t>Checked by / Vérifié par</t>
  </si>
  <si>
    <t>On US $ / sur $ E-U</t>
  </si>
  <si>
    <t>Exchange / Change</t>
  </si>
  <si>
    <t>901 PLUS 906</t>
  </si>
  <si>
    <t>840 TO / À 873</t>
  </si>
  <si>
    <t>F</t>
  </si>
  <si>
    <t>Indicatif de transit</t>
  </si>
  <si>
    <t>ITEM</t>
  </si>
  <si>
    <t>SUMMARY OF FEES / SOMMAIRE DES DROITS</t>
  </si>
  <si>
    <t>ACTS</t>
  </si>
  <si>
    <t xml:space="preserve">Transit Marker / </t>
  </si>
  <si>
    <t>Combination of Vehicles</t>
  </si>
  <si>
    <t>Véhicules combination</t>
  </si>
  <si>
    <t>Commercial Trip Permit / Permis de voyage utilitaire</t>
  </si>
  <si>
    <t>Single Vehicle Loaded</t>
  </si>
  <si>
    <t>Véhicules simple avec change</t>
  </si>
  <si>
    <t xml:space="preserve">Single Vehicle </t>
  </si>
  <si>
    <t xml:space="preserve">Véhicules simple </t>
  </si>
  <si>
    <t>SUB - SUB TOTAL / SOUS - SOUS-TOTAL</t>
  </si>
  <si>
    <t xml:space="preserve">Federal Contravention / </t>
  </si>
  <si>
    <t>Contravention aux lois fédérales</t>
  </si>
  <si>
    <t>Amendes - Loi sur les véhicules à moteur</t>
  </si>
  <si>
    <t>Motor Vehicle Act Fines /</t>
  </si>
  <si>
    <t>Motor Carrier Act Fines</t>
  </si>
  <si>
    <t>Amendes - Loi sur les transports routiers</t>
  </si>
  <si>
    <t>Transp. of Dangerous Goods Act, Fines</t>
  </si>
  <si>
    <t>Amendes - Loi sur le transp. des marchandises dangereuses</t>
  </si>
  <si>
    <t>Liquor Control Act Fines</t>
  </si>
  <si>
    <t>Highway Act Fines</t>
  </si>
  <si>
    <t>Amendes - Loi sur la voirie</t>
  </si>
  <si>
    <t>Amendes - Loi sur la reglemention les Alcools</t>
  </si>
  <si>
    <t>Amendes Loi de la taxe sur l'essence et les carburants</t>
  </si>
  <si>
    <t>Remarks / Remarques</t>
  </si>
  <si>
    <t>REMITTANCE OF PERMIT FEES AND VOLUNTARY PENALTIES</t>
  </si>
  <si>
    <t>REMISE DES DROITS DE PERMIS ET DES AMENDES VOLONTAIRES PAYÉES</t>
  </si>
  <si>
    <t xml:space="preserve">Office No. / N° du bureau &amp; AGENCY </t>
  </si>
  <si>
    <t>Quantity of voids / quantité de vides</t>
  </si>
  <si>
    <t>V @ void</t>
  </si>
  <si>
    <t>A @ void</t>
  </si>
  <si>
    <t>C @ void</t>
  </si>
  <si>
    <t>D @ void</t>
  </si>
  <si>
    <t>G @ void</t>
  </si>
  <si>
    <t>H @ void</t>
  </si>
  <si>
    <t>L @ void</t>
  </si>
  <si>
    <t>A @ court</t>
  </si>
  <si>
    <t>C @ court</t>
  </si>
  <si>
    <t>D @ court</t>
  </si>
  <si>
    <t>G @ court</t>
  </si>
  <si>
    <t>H @ court</t>
  </si>
  <si>
    <t>L @ court</t>
  </si>
  <si>
    <t>V @ court</t>
  </si>
  <si>
    <t>F @ court</t>
  </si>
  <si>
    <t>F @ void</t>
  </si>
  <si>
    <t>F @ Qty</t>
  </si>
  <si>
    <t>A @ Qty</t>
  </si>
  <si>
    <t>D @ Qty</t>
  </si>
  <si>
    <t>G @ Qty</t>
  </si>
  <si>
    <t>H @ Qty</t>
  </si>
  <si>
    <t>L @ Qty</t>
  </si>
  <si>
    <t>C @ Qty</t>
  </si>
  <si>
    <t>V @ Qty</t>
  </si>
  <si>
    <t>A @ Total$</t>
  </si>
  <si>
    <t>F @ Total$</t>
  </si>
  <si>
    <t>D @ Total$</t>
  </si>
  <si>
    <t>G @ Total$</t>
  </si>
  <si>
    <t>H @ Total$</t>
  </si>
  <si>
    <t>L @ Total$</t>
  </si>
  <si>
    <t>C @ Total$</t>
  </si>
  <si>
    <t>V @ Total$</t>
  </si>
  <si>
    <t>Quantity issued / quantité s'est écoulée</t>
  </si>
  <si>
    <t>Code</t>
  </si>
  <si>
    <t>DPS Portion / portion de Sécurité publique TOTAL $</t>
  </si>
  <si>
    <t>Void</t>
  </si>
  <si>
    <t>P</t>
  </si>
  <si>
    <t>Agency Total / total d'agence</t>
  </si>
  <si>
    <t>Series # /
# de série</t>
  </si>
  <si>
    <t>Signature:</t>
  </si>
  <si>
    <t xml:space="preserve">
ü</t>
  </si>
  <si>
    <r>
      <t xml:space="preserve">Gain  / Profit         </t>
    </r>
    <r>
      <rPr>
        <b/>
        <sz val="13"/>
        <rFont val="Arial"/>
        <family val="2"/>
      </rPr>
      <t>CR</t>
    </r>
  </si>
  <si>
    <t>REC'D TOTAL / RECU REM'D</t>
  </si>
  <si>
    <t>TOTAL / REMIS</t>
  </si>
  <si>
    <t>Shortage / En Moins</t>
  </si>
  <si>
    <t>Overage / En trop</t>
  </si>
  <si>
    <r>
      <t xml:space="preserve">Loss / Perte        </t>
    </r>
    <r>
      <rPr>
        <b/>
        <sz val="13"/>
        <rFont val="Arial"/>
        <family val="2"/>
      </rPr>
      <t xml:space="preserve"> DR</t>
    </r>
  </si>
  <si>
    <t>Off Road Vehicle Act Fines</t>
  </si>
  <si>
    <t>Amendes - Véhicules hors route</t>
  </si>
  <si>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- Motor Carrier Act / Loi des Transports Routiers</t>
    </r>
  </si>
  <si>
    <r>
      <rPr>
        <b/>
        <sz val="11"/>
        <rFont val="Arial"/>
        <family val="2"/>
      </rPr>
      <t>V</t>
    </r>
    <r>
      <rPr>
        <sz val="11"/>
        <rFont val="Arial"/>
        <family val="2"/>
      </rPr>
      <t xml:space="preserve"> - Motor Vehicle Act / Loi sur les Véhicules à Moteur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</si>
  <si>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 xml:space="preserve"> - Liquor Control Act / Loi sur la Règlementation des Alcools</t>
    </r>
  </si>
  <si>
    <r>
      <rPr>
        <b/>
        <sz val="11"/>
        <rFont val="Arial"/>
        <family val="2"/>
      </rPr>
      <t>H</t>
    </r>
    <r>
      <rPr>
        <sz val="11"/>
        <rFont val="Arial"/>
        <family val="2"/>
      </rPr>
      <t xml:space="preserve"> - Highway Act / Loi sur la Voirie</t>
    </r>
  </si>
  <si>
    <t>Remittance Form Instructions</t>
  </si>
  <si>
    <t>Note: To ensure proper codes are selected please refer to the CODE section at the top of the remittance form: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</si>
  <si>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In subject line, please indicate your Agency name &amp; Remittance Date</t>
    </r>
  </si>
  <si>
    <t>** It is recommended you keep a copy for your records.</t>
  </si>
  <si>
    <t>Port Security /  Sécurité du port</t>
  </si>
  <si>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 - Transportation of Dangerous Goods Act / Loi sur le Transport de Marchandises Dangereuses</t>
    </r>
  </si>
  <si>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 - Gas &amp; Motive Fuel Tax Act / Loi de la Taxe sur L'Essence et les Carburants</t>
    </r>
  </si>
  <si>
    <r>
      <rPr>
        <b/>
        <u/>
        <sz val="11"/>
        <rFont val="Calibri"/>
        <family val="2"/>
      </rPr>
      <t>Enter</t>
    </r>
    <r>
      <rPr>
        <sz val="11"/>
        <rFont val="Calibri"/>
        <family val="2"/>
      </rPr>
      <t xml:space="preserve"> any Remarks or additional information as required</t>
    </r>
  </si>
  <si>
    <r>
      <rPr>
        <b/>
        <u/>
        <sz val="11"/>
        <rFont val="Calibri"/>
        <family val="2"/>
      </rPr>
      <t>Enter</t>
    </r>
    <r>
      <rPr>
        <sz val="11"/>
        <rFont val="Calibri"/>
        <family val="2"/>
      </rPr>
      <t xml:space="preserve"> Shortages/Overages as required</t>
    </r>
  </si>
  <si>
    <t xml:space="preserve">Gas &amp; Motive Fuel Tax Act Fines / </t>
  </si>
  <si>
    <t>F &amp; O</t>
  </si>
  <si>
    <t>O @ Qty</t>
  </si>
  <si>
    <t>O @ Total$</t>
  </si>
  <si>
    <t>O @ void</t>
  </si>
  <si>
    <t>O @ court</t>
  </si>
  <si>
    <t>O</t>
  </si>
  <si>
    <r>
      <t xml:space="preserve">1.  Email this excel template to: 
         ●  popa@snb.ca </t>
    </r>
    <r>
      <rPr>
        <b/>
        <u/>
        <sz val="12"/>
        <rFont val="Arial"/>
        <family val="2"/>
      </rPr>
      <t>AND</t>
    </r>
    <r>
      <rPr>
        <b/>
        <sz val="12"/>
        <rFont val="Arial"/>
        <family val="2"/>
      </rPr>
      <t xml:space="preserve">
         ●  dpspopa@gnb.ca
</t>
    </r>
    <r>
      <rPr>
        <b/>
        <sz val="12"/>
        <color rgb="FFFF0000"/>
        <rFont val="Arial"/>
        <family val="2"/>
      </rPr>
      <t>**</t>
    </r>
    <r>
      <rPr>
        <b/>
        <sz val="12"/>
        <rFont val="Arial"/>
        <family val="2"/>
      </rPr>
      <t xml:space="preserve"> If no tickets were issued, email a zero report</t>
    </r>
  </si>
  <si>
    <r>
      <t xml:space="preserve">1.  Envoyez ce document par courriel à:  
       </t>
    </r>
    <r>
      <rPr>
        <b/>
        <sz val="11"/>
        <rFont val="Arial"/>
        <family val="2"/>
      </rPr>
      <t xml:space="preserve"> </t>
    </r>
    <r>
      <rPr>
        <b/>
        <sz val="12"/>
        <rFont val="Calibri"/>
        <family val="2"/>
      </rPr>
      <t>●</t>
    </r>
    <r>
      <rPr>
        <b/>
        <sz val="9.6"/>
        <rFont val="Arial"/>
        <family val="2"/>
      </rPr>
      <t xml:space="preserve">  </t>
    </r>
    <r>
      <rPr>
        <b/>
        <sz val="12"/>
        <rFont val="Arial"/>
        <family val="2"/>
      </rPr>
      <t xml:space="preserve">popa@snb.ca </t>
    </r>
    <r>
      <rPr>
        <b/>
        <u/>
        <sz val="12"/>
        <rFont val="Arial"/>
        <family val="2"/>
      </rPr>
      <t>ET</t>
    </r>
    <r>
      <rPr>
        <b/>
        <i/>
        <sz val="12"/>
        <rFont val="Arial"/>
        <family val="2"/>
      </rPr>
      <t xml:space="preserve"> 
    </t>
    </r>
    <r>
      <rPr>
        <b/>
        <i/>
        <sz val="10"/>
        <rFont val="Arial"/>
        <family val="2"/>
      </rPr>
      <t xml:space="preserve">    </t>
    </r>
    <r>
      <rPr>
        <b/>
        <sz val="12"/>
        <rFont val="Arial"/>
        <family val="2"/>
      </rPr>
      <t xml:space="preserve">●  dpspopa@gnb.ca
</t>
    </r>
    <r>
      <rPr>
        <b/>
        <sz val="12"/>
        <color rgb="FFFF0000"/>
        <rFont val="Arial"/>
        <family val="2"/>
      </rPr>
      <t xml:space="preserve">** </t>
    </r>
    <r>
      <rPr>
        <b/>
        <sz val="12"/>
        <rFont val="Arial"/>
        <family val="2"/>
      </rPr>
      <t>si aucun billet n'a été émit, envoyez un rapport avec zéro</t>
    </r>
  </si>
  <si>
    <r>
      <rPr>
        <b/>
        <sz val="11"/>
        <rFont val="Arial"/>
        <family val="2"/>
      </rPr>
      <t>F &amp; O</t>
    </r>
    <r>
      <rPr>
        <sz val="11"/>
        <rFont val="Arial"/>
        <family val="2"/>
      </rPr>
      <t xml:space="preserve"> - Federal Contravention / Contravention aux lois Fédérales</t>
    </r>
  </si>
  <si>
    <t>Environment EED</t>
  </si>
  <si>
    <t xml:space="preserve"> ------  DFO /MPO  ------  </t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</si>
  <si>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- Off Road Vehicle Act Fines or Fish &amp; Wildlife Act / Amendes Véhicules hors route ou Loi sur le poisson et la faune</t>
    </r>
  </si>
  <si>
    <t>Environment Canada</t>
  </si>
  <si>
    <t>Industry Canada / Industrie Canada</t>
  </si>
  <si>
    <t>Transport Canada / Transports Canada</t>
  </si>
  <si>
    <t>Fundy National Park / Parc national Fundy</t>
  </si>
  <si>
    <t>Kouchibouguac National Park / parc national due Canada Kouchibouguac</t>
  </si>
  <si>
    <t>C.N. Police /  Police C.N.</t>
  </si>
  <si>
    <t>Environment (PNB) / Environmement (PNB)</t>
  </si>
  <si>
    <t xml:space="preserve">  ------  Federal &amp; Provinical / Fédéral et provinicale------  </t>
  </si>
  <si>
    <t>SNB</t>
  </si>
  <si>
    <t>Justice Portion / portion de justice</t>
  </si>
  <si>
    <t>Justice Portion / portion de justice
TOTAL $</t>
  </si>
  <si>
    <t>Military Police-CFB Gagetown / Police militaire-BFC Gagetown</t>
  </si>
  <si>
    <t xml:space="preserve">RCMP J Div - Federal Policing Support and Intelligence / GRC J Div – Services de soutien et de renseignements de la police fédérale. </t>
  </si>
  <si>
    <t>DFO Baie Ste Anne / MPO Baie Ste Anne</t>
  </si>
  <si>
    <t xml:space="preserve">DFO Caraquet / MPO Caraquet </t>
  </si>
  <si>
    <t>DFO Fredericton / MPO Fredericton</t>
  </si>
  <si>
    <t>DFO Néguac / MPO Néguac</t>
  </si>
  <si>
    <t>DFO Saint John / MPO Saint John</t>
  </si>
  <si>
    <t>DFO Shippagan / MPO Shippagan</t>
  </si>
  <si>
    <t>OFF ROAD VEHICLE ACT FINES and FISH &amp; WILDLIFE ACT / AMENDES-VÉHICULES HORS ROUTE et LOI SUR LE POISSON ET LA FAUNE</t>
  </si>
  <si>
    <t>MOTOR CARRIER ACT / LOI DES TRANSPORTS ROUTIERS</t>
  </si>
  <si>
    <t>TRANSPORTATION OF DANGEROUS GOODS ACT / LOI SUR LE TRANSPORT DE MARCHANDISES DANGEREUSES</t>
  </si>
  <si>
    <t>FEDERAL CONTRAVENTION / CONTRAVENTION AUX LOIS FÉDÉRALES</t>
  </si>
  <si>
    <t>GAS &amp; MOTIVE FUEL TAX ACT / LOI DE LA TAXE SUR L'ESSENCE ET LES CARBURANTS</t>
  </si>
  <si>
    <t>HIGHWAY ACT / LOI SUR LA VOIRIE</t>
  </si>
  <si>
    <t>LIQUOR CONTROL ACT / LOI SUR LA RÈGLEMENTATION DES ALCOOLS</t>
  </si>
  <si>
    <t>MOTOR VEHICLE ACT / LOI SUR LES VÉHICULES À MOTEUR</t>
  </si>
  <si>
    <r>
      <t>Enter</t>
    </r>
    <r>
      <rPr>
        <sz val="11"/>
        <rFont val="Calibri"/>
        <family val="2"/>
      </rPr>
      <t xml:space="preserve"> the remittance date at the top left hand corner of the remittance form</t>
    </r>
  </si>
  <si>
    <r>
      <t>Select</t>
    </r>
    <r>
      <rPr>
        <sz val="11"/>
        <rFont val="Calibri"/>
        <family val="2"/>
      </rPr>
      <t xml:space="preserve"> office code from the drop down menu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</si>
  <si>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Note: you must click on the shaded square to access the drop down menu.</t>
    </r>
  </si>
  <si>
    <r>
      <t>Enter</t>
    </r>
    <r>
      <rPr>
        <sz val="11"/>
        <rFont val="Calibri"/>
        <family val="2"/>
      </rPr>
      <t xml:space="preserve"> your name</t>
    </r>
  </si>
  <si>
    <r>
      <t>Select</t>
    </r>
    <r>
      <rPr>
        <sz val="11"/>
        <rFont val="Calibri"/>
        <family val="2"/>
      </rPr>
      <t xml:space="preserve"> the fine code from the drop down menu in the “Code” column</t>
    </r>
  </si>
  <si>
    <t>4.a)</t>
  </si>
  <si>
    <t>b)</t>
  </si>
  <si>
    <t>c)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</si>
  <si>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NOTE: If the ticket has a paid status, leave this field blank.</t>
    </r>
  </si>
  <si>
    <t>d)</t>
  </si>
  <si>
    <r>
      <t>Enter</t>
    </r>
    <r>
      <rPr>
        <sz val="11"/>
        <rFont val="Calibri"/>
        <family val="2"/>
      </rPr>
      <t xml:space="preserve"> the ticket amount in the “Agency Total” section.  </t>
    </r>
  </si>
  <si>
    <t>e)</t>
  </si>
  <si>
    <t>5.a)</t>
  </si>
  <si>
    <r>
      <t>Select</t>
    </r>
    <r>
      <rPr>
        <sz val="11"/>
        <rFont val="Calibri"/>
        <family val="2"/>
      </rPr>
      <t xml:space="preserve"> file at the top left corner of the screen, then “Send Using E-mail, “Send as Attachment”</t>
    </r>
  </si>
  <si>
    <t>Instructions relatives au formulaire de remise</t>
  </si>
  <si>
    <r>
      <t>Saisissez</t>
    </r>
    <r>
      <rPr>
        <sz val="11"/>
        <rFont val="Calibri"/>
        <family val="2"/>
      </rPr>
      <t xml:space="preserve"> la date de la remise dans le coin supérieur gauche du formulaire de remise.</t>
    </r>
  </si>
  <si>
    <r>
      <t>Sélectionnez</t>
    </r>
    <r>
      <rPr>
        <sz val="11"/>
        <rFont val="Calibri"/>
        <family val="2"/>
      </rPr>
      <t xml:space="preserve"> le code de bureau dans le menu déroulant.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</si>
  <si>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Remarque : Vous devez cliquer sur le carré ombragé pour avoir accès au menu déroulant.</t>
    </r>
  </si>
  <si>
    <r>
      <t>Saisissez</t>
    </r>
    <r>
      <rPr>
        <sz val="11"/>
        <rFont val="Calibri"/>
        <family val="2"/>
      </rPr>
      <t xml:space="preserve"> votre nom.</t>
    </r>
  </si>
  <si>
    <t>4a)</t>
  </si>
  <si>
    <r>
      <t>Saisissez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le numéro de billet dans la colonne « # de série ».</t>
    </r>
  </si>
  <si>
    <r>
      <t>Sélectionnez</t>
    </r>
    <r>
      <rPr>
        <sz val="11"/>
        <rFont val="Calibri"/>
        <family val="2"/>
      </rPr>
      <t xml:space="preserve"> le code de l’amende dans le menu déroulant de la colonne « Code ».</t>
    </r>
  </si>
  <si>
    <t>Remarque : Pour vous assurer de sélectionner les bons codes, reportez-vous à la section CODE au haut du formulaire de remise.</t>
  </si>
  <si>
    <r>
      <t>Sélectionnez</t>
    </r>
    <r>
      <rPr>
        <sz val="11"/>
        <rFont val="Calibri"/>
        <family val="2"/>
      </rPr>
      <t xml:space="preserve"> l’état du billet dans le menu déroulant de la section « vide / cour de justice ».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</si>
  <si>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Remarque : Si le billet est payé, laissez ce champ vide.</t>
    </r>
  </si>
  <si>
    <r>
      <t>Saisissez</t>
    </r>
    <r>
      <rPr>
        <sz val="11"/>
        <rFont val="Calibri"/>
        <family val="2"/>
      </rPr>
      <t xml:space="preserve"> le montant du billet dans la partie « Total d’agence ». 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</si>
  <si>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u/>
        <sz val="11"/>
        <rFont val="Calibri"/>
        <family val="2"/>
      </rPr>
      <t>Sélectionnez</t>
    </r>
    <r>
      <rPr>
        <sz val="11"/>
        <rFont val="Calibri"/>
        <family val="2"/>
      </rPr>
      <t xml:space="preserve"> l’état du billet dans le menu déroulant de la partie « vide / cour de justice ».</t>
    </r>
  </si>
  <si>
    <t>5a)</t>
  </si>
  <si>
    <r>
      <t>Joignez</t>
    </r>
    <r>
      <rPr>
        <sz val="11"/>
        <rFont val="Calibri"/>
        <family val="2"/>
      </rPr>
      <t xml:space="preserve"> le fichier et envoyez-le par courriel à </t>
    </r>
    <r>
      <rPr>
        <sz val="11"/>
        <color rgb="FF0000FF"/>
        <rFont val="Calibri"/>
        <family val="2"/>
      </rPr>
      <t>popa@snb.ca</t>
    </r>
    <r>
      <rPr>
        <sz val="11"/>
        <rFont val="Calibri"/>
        <family val="2"/>
      </rPr>
      <t xml:space="preserve"> (SNB) et </t>
    </r>
    <r>
      <rPr>
        <sz val="11"/>
        <color rgb="FF0000FF"/>
        <rFont val="Calibri"/>
        <family val="2"/>
      </rPr>
      <t>DPSPOPA@gnb.ca</t>
    </r>
    <r>
      <rPr>
        <sz val="11"/>
        <rFont val="Calibri"/>
        <family val="2"/>
      </rPr>
      <t xml:space="preserve"> (MSP).</t>
    </r>
  </si>
  <si>
    <r>
      <t>o</t>
    </r>
    <r>
      <rPr>
        <sz val="7"/>
        <rFont val="Times New Roman"/>
        <family val="1"/>
      </rPr>
      <t xml:space="preserve">  </t>
    </r>
    <r>
      <rPr>
        <sz val="11"/>
        <rFont val="Calibri"/>
        <family val="2"/>
      </rPr>
      <t>Dans l’objet du courriel, indiquez le nom de votre organisme et la date de remise.</t>
    </r>
  </si>
  <si>
    <t>** Nous vous recommandons de conserver une copie pour vos dossiers.</t>
  </si>
  <si>
    <r>
      <rPr>
        <b/>
        <u/>
        <sz val="11"/>
        <rFont val="Calibri"/>
        <family val="2"/>
      </rPr>
      <t xml:space="preserve">Entrez </t>
    </r>
    <r>
      <rPr>
        <sz val="11"/>
        <rFont val="Calibri"/>
        <family val="2"/>
      </rPr>
      <t>les remarques ou les informations supplémentaires requises.</t>
    </r>
  </si>
  <si>
    <r>
      <rPr>
        <b/>
        <u/>
        <sz val="11"/>
        <rFont val="Calibri"/>
        <family val="2"/>
      </rPr>
      <t>Entrez</t>
    </r>
    <r>
      <rPr>
        <sz val="11"/>
        <rFont val="Calibri"/>
        <family val="2"/>
      </rPr>
      <t xml:space="preserve"> les  excédents/ déficts selon les besoins.</t>
    </r>
  </si>
  <si>
    <t>Paid at / paiement a</t>
  </si>
  <si>
    <t>JPS</t>
  </si>
  <si>
    <t>Comments / Commentaires</t>
  </si>
  <si>
    <t>DFO Beresford / MPO Beresford</t>
  </si>
  <si>
    <t>DFO Grand Falls / MPO Grand-Sault</t>
  </si>
  <si>
    <t>DFO Renous / MPO Renous</t>
  </si>
  <si>
    <t>DFO Shediac / MPO Shediac</t>
  </si>
  <si>
    <t>DFO St. George / MPO St.George</t>
  </si>
  <si>
    <t>JPS Portion / portion de Sécurité Publique</t>
  </si>
  <si>
    <t>Les remises doivent être soumises mensuellement, la quatrième semaine du mois. Cela est obligatoire.</t>
  </si>
  <si>
    <t>Remittances are to be submitted monthly on the fourth week of each month.</t>
  </si>
  <si>
    <r>
      <t>Attach</t>
    </r>
    <r>
      <rPr>
        <sz val="11"/>
        <rFont val="Calibri"/>
        <family val="2"/>
      </rPr>
      <t xml:space="preserve"> and email to popa@snb.ca (SNB) and DPSPOPA@gnb.ca (JPS)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</si>
  <si>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NOTE</t>
    </r>
    <r>
      <rPr>
        <sz val="11"/>
        <rFont val="Calibri"/>
        <family val="2"/>
      </rPr>
      <t>: You will notice the JPS portion auto-calculate in the “JPS Portion” section.  Continue until you have entered the remainder of  tickets</t>
    </r>
  </si>
  <si>
    <r>
      <t>Select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the government agency where payment was received. “SNB or JPS”</t>
    </r>
  </si>
  <si>
    <r>
      <t>Sélectionnez</t>
    </r>
    <r>
      <rPr>
        <sz val="11"/>
        <rFont val="Calibri"/>
        <family val="2"/>
      </rPr>
      <t xml:space="preserve"> l’organisme gouvernemental qui a reçu le paiement. « SNB ou JPS »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</si>
  <si>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Remarque : Vous remarquerez que la portion du JSP se calcule automatiquement dans la section « Portion JSP ». Continuez jusqu’à ce que vous ayez entré le reste des billets.</t>
    </r>
  </si>
  <si>
    <r>
      <t>Sélectionnez</t>
    </r>
    <r>
      <rPr>
        <sz val="11"/>
        <rFont val="Calibri"/>
        <family val="2"/>
      </rPr>
      <t xml:space="preserve"> « Fichier » dans le coin supérieur gauche de l’écran, cliquez sur « Envoyer à l’aide de la messagerie »,  puis « Envoyer en tant que pièce jointe ».</t>
    </r>
  </si>
  <si>
    <r>
      <rPr>
        <b/>
        <sz val="11"/>
        <rFont val="Arial"/>
        <family val="2"/>
      </rPr>
      <t>E -</t>
    </r>
    <r>
      <rPr>
        <sz val="11"/>
        <rFont val="Arial"/>
        <family val="2"/>
      </rPr>
      <t xml:space="preserve"> Emergency Measures Act (COVID) / Loi sur les mesures d’urgence (COVID)</t>
    </r>
  </si>
  <si>
    <t>Void / Not Paid
OR/OU 
annulé / impayé</t>
  </si>
  <si>
    <t>Tobacco Tax Act</t>
  </si>
  <si>
    <t>Loi de la taxe sur le Tabac</t>
  </si>
  <si>
    <t>Cannabis Control Act</t>
  </si>
  <si>
    <t>Z</t>
  </si>
  <si>
    <t>Loi sur la règlementation du cannabis</t>
  </si>
  <si>
    <t>Emergency Measures Act (COVID)</t>
  </si>
  <si>
    <t>E</t>
  </si>
  <si>
    <t>Loi sur les mesures d’urgence (COVID)</t>
  </si>
  <si>
    <t>F &amp; O
O</t>
  </si>
  <si>
    <t>Qty of voids / quantité de vides</t>
  </si>
  <si>
    <t>Qty issued / quantité s'est écoulée</t>
  </si>
  <si>
    <t>Not paid</t>
  </si>
  <si>
    <t>T @ Qty</t>
  </si>
  <si>
    <t>E @ Qty</t>
  </si>
  <si>
    <t>Z @ Qty</t>
  </si>
  <si>
    <t>T @ Total$</t>
  </si>
  <si>
    <t>E @ Total$</t>
  </si>
  <si>
    <t>Z @ Total$</t>
  </si>
  <si>
    <t>T @ court</t>
  </si>
  <si>
    <t>E @ court</t>
  </si>
  <si>
    <t>Z @ court</t>
  </si>
  <si>
    <t>T @ void</t>
  </si>
  <si>
    <t>E @ void</t>
  </si>
  <si>
    <t>Z @ void</t>
  </si>
  <si>
    <t>M</t>
  </si>
  <si>
    <r>
      <t>Enter</t>
    </r>
    <r>
      <rPr>
        <sz val="11"/>
        <rFont val="Calibri"/>
        <family val="2"/>
      </rPr>
      <t xml:space="preserve"> the ticket number in the “Series #” column</t>
    </r>
    <r>
      <rPr>
        <b/>
        <sz val="11"/>
        <rFont val="Calibri"/>
        <family val="2"/>
      </rPr>
      <t xml:space="preserve">.  </t>
    </r>
    <r>
      <rPr>
        <sz val="11"/>
        <rFont val="Calibri"/>
        <family val="2"/>
      </rPr>
      <t xml:space="preserve">Ensure the correct letter (P or M) is selected from the drop down menu before entering the ticket number. </t>
    </r>
  </si>
  <si>
    <r>
      <t>Select</t>
    </r>
    <r>
      <rPr>
        <sz val="11"/>
        <rFont val="Calibri"/>
        <family val="2"/>
      </rPr>
      <t xml:space="preserve"> the ticket status from the drop down menu in the “VOID/NOT PAID” section. 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</si>
  <si>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u/>
        <sz val="11"/>
        <rFont val="Calibri"/>
        <family val="2"/>
      </rPr>
      <t>Select</t>
    </r>
    <r>
      <rPr>
        <sz val="11"/>
        <rFont val="Calibri"/>
        <family val="2"/>
      </rPr>
      <t xml:space="preserve"> the ticket status from the drop down menu in the “VOID/NOT PAID” section.</t>
    </r>
  </si>
  <si>
    <r>
      <rPr>
        <b/>
        <sz val="11"/>
        <rFont val="Arial"/>
        <family val="2"/>
      </rPr>
      <t>T</t>
    </r>
    <r>
      <rPr>
        <sz val="11"/>
        <rFont val="Arial"/>
        <family val="2"/>
      </rPr>
      <t xml:space="preserve"> - Tobacco Tax Act / Loi de la taxe sur le Tabac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</si>
  <si>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 - Cannabis Control Act / Loi sur la règlementation du cannabis</t>
    </r>
  </si>
  <si>
    <t>Public Health Agency of Canada / Agence de la santé publique du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</si>
</sst>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b/>
      <sz val="14"/>
      <name val="Wingdings"/>
      <charset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u/>
      <sz val="14"/>
      <name val="Calibri"/>
      <family val="2"/>
    </font>
    <font>
      <sz val="7"/>
      <name val="Times New Roman"/>
      <family val="1"/>
    </font>
    <font>
      <sz val="11"/>
      <name val="Courier New"/>
      <family val="3"/>
    </font>
    <font>
      <sz val="11"/>
      <name val="Wingdings"/>
      <charset val="2"/>
    </font>
    <font>
      <sz val="11"/>
      <name val="Calibri"/>
      <family val="2"/>
      <scheme val="minor"/>
    </font>
    <font>
      <b/>
      <sz val="12"/>
      <color rgb="FF00B050"/>
      <name val="Arial"/>
      <family val="2"/>
    </font>
    <font>
      <b/>
      <i/>
      <sz val="12"/>
      <name val="Arial"/>
      <family val="2"/>
    </font>
    <font>
      <b/>
      <sz val="12"/>
      <name val="Calibri"/>
      <family val="2"/>
    </font>
    <font>
      <b/>
      <sz val="9.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sz val="14"/>
      <color rgb="FF000000"/>
      <name val="Calibri"/>
      <family val="2"/>
    </font>
    <font>
      <sz val="11"/>
      <name val="Symbol"/>
      <family val="1"/>
      <charset val="2"/>
    </font>
    <font>
      <sz val="10"/>
      <name val="Calibri"/>
      <family val="2"/>
    </font>
    <font>
      <sz val="11"/>
      <color rgb="FF0000FF"/>
      <name val="Calibri"/>
      <family val="2"/>
    </font>
    <font>
      <b/>
      <sz val="11"/>
      <color theme="0"/>
      <name val="Arial"/>
      <family val="2"/>
    </font>
    <font>
      <sz val="10"/>
      <color rgb="FF00B050"/>
      <name val="Calibri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9" fillId="0" borderId="0"/>
    <xf numFmtId="0" fontId="1" fillId="0" borderId="0"/>
    <xf numFmtId="0" fontId="2" fillId="0" borderId="0"/>
    <xf numFmtId="0" fontId="2" fillId="0" borderId="0"/>
  </cellStyleXfs>
  <cellXfs count="524">
    <xf numFmtId="0" fontId="0" fillId="0" borderId="0" xfId="0"/>
    <xf numFmtId="0" fontId="0" fillId="0" borderId="0" xfId="0" applyBorder="1"/>
    <xf numFmtId="0" fontId="13" fillId="0" borderId="0" xfId="0" applyFont="1"/>
    <xf numFmtId="0" fontId="13" fillId="0" borderId="0" xfId="0" applyFont="1" applyBorder="1"/>
    <xf numFmtId="43" fontId="12" fillId="0" borderId="14" xfId="1" applyNumberFormat="1" applyFont="1" applyBorder="1" applyAlignment="1" applyProtection="1">
      <protection locked="0"/>
    </xf>
    <xf numFmtId="43" fontId="12" fillId="0" borderId="12" xfId="1" applyNumberFormat="1" applyFont="1" applyBorder="1" applyAlignment="1" applyProtection="1">
      <protection locked="0"/>
    </xf>
    <xf numFmtId="0" fontId="19" fillId="0" borderId="0" xfId="0" applyFont="1"/>
    <xf numFmtId="0" fontId="12" fillId="0" borderId="45" xfId="0" applyFont="1" applyBorder="1" applyAlignment="1" applyProtection="1">
      <alignment horizontal="right"/>
      <protection locked="0"/>
    </xf>
    <xf numFmtId="0" fontId="12" fillId="0" borderId="36" xfId="0" applyFont="1" applyBorder="1" applyAlignment="1" applyProtection="1">
      <alignment horizontal="right"/>
      <protection locked="0"/>
    </xf>
    <xf numFmtId="49" fontId="12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2" fillId="0" borderId="0" xfId="0" applyFont="1"/>
    <xf numFmtId="0" fontId="2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18" fillId="3" borderId="0" xfId="0" applyFont="1" applyFill="1"/>
    <xf numFmtId="0" fontId="12" fillId="6" borderId="12" xfId="0" applyFont="1" applyFill="1" applyBorder="1" applyAlignment="1" applyProtection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/>
    <xf numFmtId="0" fontId="12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/>
    <xf numFmtId="0" fontId="12" fillId="0" borderId="0" xfId="0" applyFont="1" applyAlignment="1" applyProtection="1"/>
    <xf numFmtId="0" fontId="13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13" fillId="0" borderId="0" xfId="0" applyFont="1" applyBorder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11" fillId="2" borderId="27" xfId="0" applyFont="1" applyFill="1" applyBorder="1" applyAlignment="1" applyProtection="1"/>
    <xf numFmtId="0" fontId="11" fillId="2" borderId="9" xfId="0" applyFont="1" applyFill="1" applyBorder="1" applyAlignment="1" applyProtection="1"/>
    <xf numFmtId="0" fontId="11" fillId="2" borderId="44" xfId="0" applyFont="1" applyFill="1" applyBorder="1" applyAlignment="1" applyProtection="1"/>
    <xf numFmtId="0" fontId="13" fillId="4" borderId="21" xfId="0" applyFont="1" applyFill="1" applyBorder="1" applyAlignment="1" applyProtection="1">
      <alignment wrapText="1"/>
    </xf>
    <xf numFmtId="0" fontId="12" fillId="4" borderId="22" xfId="0" applyFont="1" applyFill="1" applyBorder="1" applyAlignment="1" applyProtection="1">
      <alignment horizontal="center" wrapText="1"/>
    </xf>
    <xf numFmtId="0" fontId="12" fillId="4" borderId="23" xfId="0" applyFont="1" applyFill="1" applyBorder="1" applyAlignment="1" applyProtection="1">
      <alignment horizontal="center" wrapText="1"/>
    </xf>
    <xf numFmtId="0" fontId="17" fillId="4" borderId="23" xfId="0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 applyProtection="1">
      <alignment horizontal="right"/>
    </xf>
    <xf numFmtId="0" fontId="14" fillId="4" borderId="0" xfId="0" applyFont="1" applyFill="1" applyBorder="1" applyProtection="1"/>
    <xf numFmtId="0" fontId="0" fillId="0" borderId="43" xfId="0" applyBorder="1" applyProtection="1"/>
    <xf numFmtId="0" fontId="15" fillId="4" borderId="9" xfId="0" applyFont="1" applyFill="1" applyBorder="1" applyAlignment="1" applyProtection="1">
      <alignment horizontal="right"/>
    </xf>
    <xf numFmtId="0" fontId="14" fillId="4" borderId="9" xfId="0" applyFont="1" applyFill="1" applyBorder="1" applyProtection="1"/>
    <xf numFmtId="0" fontId="15" fillId="4" borderId="27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5" fillId="0" borderId="19" xfId="0" applyFont="1" applyFill="1" applyBorder="1" applyAlignment="1" applyProtection="1">
      <alignment horizontal="right"/>
    </xf>
    <xf numFmtId="0" fontId="14" fillId="0" borderId="19" xfId="0" applyFont="1" applyFill="1" applyBorder="1" applyProtection="1"/>
    <xf numFmtId="0" fontId="15" fillId="0" borderId="19" xfId="0" quotePrefix="1" applyNumberFormat="1" applyFont="1" applyFill="1" applyBorder="1" applyAlignment="1" applyProtection="1">
      <alignment horizontal="center" vertical="center"/>
    </xf>
    <xf numFmtId="1" fontId="14" fillId="0" borderId="19" xfId="0" applyNumberFormat="1" applyFont="1" applyFill="1" applyBorder="1" applyAlignment="1" applyProtection="1">
      <alignment horizontal="center" vertical="center"/>
    </xf>
    <xf numFmtId="44" fontId="14" fillId="0" borderId="19" xfId="1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right"/>
    </xf>
    <xf numFmtId="0" fontId="14" fillId="4" borderId="18" xfId="0" applyFont="1" applyFill="1" applyBorder="1" applyProtection="1"/>
    <xf numFmtId="0" fontId="15" fillId="4" borderId="55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Fill="1" applyAlignment="1" applyProtection="1">
      <alignment horizontal="right"/>
    </xf>
    <xf numFmtId="0" fontId="14" fillId="0" borderId="0" xfId="0" applyFont="1" applyProtection="1"/>
    <xf numFmtId="0" fontId="14" fillId="0" borderId="0" xfId="0" applyFont="1" applyFill="1" applyBorder="1" applyAlignment="1" applyProtection="1">
      <alignment horizontal="right"/>
    </xf>
    <xf numFmtId="44" fontId="15" fillId="0" borderId="35" xfId="0" applyNumberFormat="1" applyFont="1" applyFill="1" applyBorder="1" applyAlignment="1" applyProtection="1">
      <alignment vertical="center"/>
    </xf>
    <xf numFmtId="44" fontId="15" fillId="0" borderId="38" xfId="0" quotePrefix="1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right"/>
    </xf>
    <xf numFmtId="0" fontId="0" fillId="0" borderId="0" xfId="0" applyBorder="1" applyProtection="1"/>
    <xf numFmtId="44" fontId="15" fillId="0" borderId="0" xfId="0" quotePrefix="1" applyNumberFormat="1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0" fontId="15" fillId="0" borderId="19" xfId="0" quotePrefix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4" fillId="0" borderId="50" xfId="0" applyFont="1" applyFill="1" applyBorder="1" applyProtection="1">
      <protection locked="0"/>
    </xf>
    <xf numFmtId="0" fontId="14" fillId="0" borderId="47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wrapText="1"/>
    </xf>
    <xf numFmtId="0" fontId="13" fillId="0" borderId="0" xfId="0" applyFont="1" applyFill="1" applyBorder="1" applyProtection="1"/>
    <xf numFmtId="0" fontId="12" fillId="6" borderId="12" xfId="0" applyFont="1" applyFill="1" applyBorder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wrapText="1"/>
    </xf>
    <xf numFmtId="0" fontId="8" fillId="0" borderId="9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 wrapText="1"/>
    </xf>
    <xf numFmtId="0" fontId="8" fillId="0" borderId="9" xfId="0" applyFont="1" applyFill="1" applyBorder="1" applyAlignment="1" applyProtection="1">
      <alignment horizontal="center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20" fillId="0" borderId="0" xfId="0" applyFont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0" fontId="12" fillId="0" borderId="31" xfId="0" applyFont="1" applyBorder="1" applyProtection="1"/>
    <xf numFmtId="0" fontId="20" fillId="0" borderId="0" xfId="0" applyFont="1" applyProtection="1"/>
    <xf numFmtId="0" fontId="0" fillId="0" borderId="0" xfId="0" applyFill="1" applyProtection="1"/>
    <xf numFmtId="43" fontId="12" fillId="0" borderId="0" xfId="0" applyNumberFormat="1" applyFont="1" applyProtection="1"/>
    <xf numFmtId="43" fontId="13" fillId="0" borderId="0" xfId="0" applyNumberFormat="1" applyFont="1" applyFill="1" applyProtection="1"/>
    <xf numFmtId="43" fontId="12" fillId="0" borderId="0" xfId="0" applyNumberFormat="1" applyFont="1" applyFill="1" applyProtection="1"/>
    <xf numFmtId="0" fontId="14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Protection="1"/>
    <xf numFmtId="0" fontId="7" fillId="0" borderId="0" xfId="0" applyFont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Fill="1" applyBorder="1" applyProtection="1"/>
    <xf numFmtId="0" fontId="10" fillId="0" borderId="0" xfId="0" applyFont="1" applyAlignment="1" applyProtection="1"/>
    <xf numFmtId="0" fontId="20" fillId="0" borderId="0" xfId="0" applyFont="1" applyFill="1" applyBorder="1" applyAlignment="1" applyProtection="1">
      <alignment vertical="center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0" fillId="0" borderId="0" xfId="0" applyFill="1" applyAlignment="1" applyProtection="1">
      <alignment wrapText="1"/>
    </xf>
    <xf numFmtId="0" fontId="6" fillId="0" borderId="0" xfId="0" applyFont="1" applyFill="1" applyProtection="1"/>
    <xf numFmtId="0" fontId="10" fillId="0" borderId="0" xfId="0" applyFont="1" applyFill="1" applyProtection="1"/>
    <xf numFmtId="2" fontId="6" fillId="0" borderId="0" xfId="0" applyNumberFormat="1" applyFont="1" applyFill="1" applyProtection="1"/>
    <xf numFmtId="0" fontId="20" fillId="0" borderId="0" xfId="0" applyFont="1" applyFill="1" applyProtection="1"/>
    <xf numFmtId="0" fontId="19" fillId="0" borderId="0" xfId="0" applyFont="1" applyFill="1"/>
    <xf numFmtId="43" fontId="12" fillId="0" borderId="17" xfId="1" applyNumberFormat="1" applyFont="1" applyFill="1" applyBorder="1" applyAlignment="1" applyProtection="1"/>
    <xf numFmtId="0" fontId="2" fillId="0" borderId="0" xfId="0" applyFont="1" applyAlignment="1" applyProtection="1">
      <alignment horizontal="left"/>
    </xf>
    <xf numFmtId="0" fontId="20" fillId="0" borderId="0" xfId="0" applyFont="1" applyFill="1" applyBorder="1" applyAlignment="1" applyProtection="1">
      <alignment horizontal="center" vertical="center"/>
    </xf>
    <xf numFmtId="43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vertical="center" textRotation="90"/>
    </xf>
    <xf numFmtId="0" fontId="12" fillId="0" borderId="38" xfId="0" applyFont="1" applyBorder="1" applyAlignment="1" applyProtection="1">
      <alignment horizontal="right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3" fontId="12" fillId="0" borderId="37" xfId="1" applyNumberFormat="1" applyFont="1" applyBorder="1" applyAlignment="1" applyProtection="1">
      <protection locked="0"/>
    </xf>
    <xf numFmtId="0" fontId="10" fillId="0" borderId="0" xfId="0" applyFont="1" applyBorder="1" applyAlignment="1" applyProtection="1">
      <alignment vertical="center" textRotation="90"/>
    </xf>
    <xf numFmtId="0" fontId="12" fillId="4" borderId="23" xfId="0" applyFont="1" applyFill="1" applyBorder="1" applyAlignment="1" applyProtection="1">
      <alignment horizontal="center" wrapText="1"/>
    </xf>
    <xf numFmtId="43" fontId="12" fillId="0" borderId="37" xfId="1" applyNumberFormat="1" applyFont="1" applyFill="1" applyBorder="1" applyAlignment="1" applyProtection="1"/>
    <xf numFmtId="0" fontId="22" fillId="0" borderId="0" xfId="0" applyFont="1"/>
    <xf numFmtId="0" fontId="22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center"/>
    </xf>
    <xf numFmtId="0" fontId="36" fillId="0" borderId="0" xfId="0" applyFont="1" applyAlignment="1">
      <alignment wrapText="1"/>
    </xf>
    <xf numFmtId="0" fontId="7" fillId="0" borderId="36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38" fillId="0" borderId="0" xfId="0" applyFont="1"/>
    <xf numFmtId="0" fontId="38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8" fillId="4" borderId="40" xfId="0" applyFont="1" applyFill="1" applyBorder="1" applyAlignment="1" applyProtection="1">
      <alignment horizontal="right" vertical="center"/>
    </xf>
    <xf numFmtId="0" fontId="8" fillId="4" borderId="19" xfId="0" applyFont="1" applyFill="1" applyBorder="1" applyAlignment="1" applyProtection="1">
      <alignment horizontal="right" vertical="center"/>
    </xf>
    <xf numFmtId="0" fontId="8" fillId="4" borderId="48" xfId="0" quotePrefix="1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44" fontId="8" fillId="4" borderId="13" xfId="1" applyFont="1" applyFill="1" applyBorder="1" applyAlignment="1" applyProtection="1">
      <alignment horizontal="center" vertical="center"/>
    </xf>
    <xf numFmtId="0" fontId="8" fillId="0" borderId="13" xfId="0" quotePrefix="1" applyFont="1" applyBorder="1" applyAlignment="1" applyProtection="1">
      <alignment horizontal="center"/>
      <protection locked="0"/>
    </xf>
    <xf numFmtId="0" fontId="8" fillId="4" borderId="19" xfId="0" quotePrefix="1" applyNumberFormat="1" applyFont="1" applyFill="1" applyBorder="1" applyAlignment="1" applyProtection="1">
      <alignment horizontal="center" vertical="center"/>
    </xf>
    <xf numFmtId="1" fontId="8" fillId="4" borderId="19" xfId="0" applyNumberFormat="1" applyFont="1" applyFill="1" applyBorder="1" applyAlignment="1" applyProtection="1">
      <alignment horizontal="center" vertical="center"/>
    </xf>
    <xf numFmtId="44" fontId="8" fillId="4" borderId="19" xfId="1" applyFont="1" applyFill="1" applyBorder="1" applyAlignment="1" applyProtection="1">
      <alignment horizontal="center" vertical="center"/>
    </xf>
    <xf numFmtId="0" fontId="8" fillId="4" borderId="19" xfId="0" quotePrefix="1" applyFont="1" applyFill="1" applyBorder="1" applyAlignment="1" applyProtection="1">
      <alignment horizontal="center"/>
      <protection locked="0"/>
    </xf>
    <xf numFmtId="43" fontId="12" fillId="0" borderId="4" xfId="1" applyNumberFormat="1" applyFont="1" applyFill="1" applyBorder="1" applyAlignment="1" applyProtection="1"/>
    <xf numFmtId="0" fontId="7" fillId="0" borderId="45" xfId="0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24" fillId="0" borderId="0" xfId="0" applyFont="1" applyAlignment="1">
      <alignment vertical="center"/>
    </xf>
    <xf numFmtId="0" fontId="38" fillId="0" borderId="0" xfId="0" applyFont="1"/>
    <xf numFmtId="43" fontId="12" fillId="0" borderId="64" xfId="1" applyNumberFormat="1" applyFont="1" applyFill="1" applyBorder="1" applyAlignment="1" applyProtection="1"/>
    <xf numFmtId="0" fontId="6" fillId="0" borderId="12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right"/>
    </xf>
    <xf numFmtId="0" fontId="24" fillId="0" borderId="0" xfId="0" applyFont="1" applyAlignment="1">
      <alignment vertical="center"/>
    </xf>
    <xf numFmtId="0" fontId="38" fillId="0" borderId="0" xfId="0" applyFont="1"/>
    <xf numFmtId="0" fontId="27" fillId="0" borderId="0" xfId="0" applyFont="1" applyAlignment="1">
      <alignment vertical="center"/>
    </xf>
    <xf numFmtId="0" fontId="12" fillId="6" borderId="12" xfId="0" applyFont="1" applyFill="1" applyBorder="1" applyAlignment="1" applyProtection="1">
      <alignment horizontal="center"/>
    </xf>
    <xf numFmtId="0" fontId="24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37" fillId="0" borderId="0" xfId="0" applyFont="1" applyAlignment="1">
      <alignment horizontal="left" vertical="center" indent="4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41" fillId="0" borderId="0" xfId="0" applyFont="1"/>
    <xf numFmtId="0" fontId="30" fillId="0" borderId="0" xfId="0" applyFont="1" applyAlignment="1">
      <alignment horizontal="right" vertical="center"/>
    </xf>
    <xf numFmtId="0" fontId="40" fillId="8" borderId="0" xfId="0" applyFont="1" applyFill="1" applyBorder="1" applyAlignment="1" applyProtection="1">
      <alignment horizontal="center" vertical="center" textRotation="90"/>
    </xf>
    <xf numFmtId="0" fontId="20" fillId="0" borderId="12" xfId="0" applyFont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10" fillId="0" borderId="12" xfId="0" applyFont="1" applyBorder="1"/>
    <xf numFmtId="0" fontId="10" fillId="0" borderId="12" xfId="0" applyFont="1" applyFill="1" applyBorder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43" fontId="3" fillId="0" borderId="0" xfId="1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4" fontId="3" fillId="0" borderId="0" xfId="0" applyNumberFormat="1" applyFont="1" applyBorder="1" applyAlignment="1" applyProtection="1">
      <alignment horizontal="center"/>
    </xf>
    <xf numFmtId="0" fontId="42" fillId="0" borderId="0" xfId="0" applyFont="1" applyFill="1" applyBorder="1" applyAlignment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9" xfId="0" applyFont="1" applyFill="1" applyBorder="1" applyAlignment="1" applyProtection="1">
      <alignment vertical="top" wrapText="1"/>
    </xf>
    <xf numFmtId="0" fontId="42" fillId="0" borderId="0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horizontal="center"/>
    </xf>
    <xf numFmtId="43" fontId="42" fillId="0" borderId="0" xfId="0" applyNumberFormat="1" applyFont="1" applyFill="1" applyProtection="1"/>
    <xf numFmtId="0" fontId="3" fillId="0" borderId="0" xfId="0" applyFont="1" applyFill="1" applyProtection="1"/>
    <xf numFmtId="0" fontId="42" fillId="4" borderId="12" xfId="0" applyFont="1" applyFill="1" applyBorder="1" applyAlignment="1" applyProtection="1">
      <alignment horizontal="right"/>
    </xf>
    <xf numFmtId="0" fontId="42" fillId="0" borderId="12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Border="1" applyProtection="1"/>
    <xf numFmtId="49" fontId="12" fillId="0" borderId="29" xfId="0" applyNumberFormat="1" applyFont="1" applyBorder="1" applyAlignment="1" applyProtection="1">
      <alignment horizontal="center" vertical="center"/>
      <protection locked="0"/>
    </xf>
    <xf numFmtId="0" fontId="12" fillId="4" borderId="60" xfId="0" applyFont="1" applyFill="1" applyBorder="1" applyAlignment="1" applyProtection="1">
      <alignment horizontal="center" vertical="center" wrapText="1"/>
    </xf>
    <xf numFmtId="0" fontId="12" fillId="4" borderId="61" xfId="0" applyFont="1" applyFill="1" applyBorder="1" applyAlignment="1" applyProtection="1">
      <alignment horizontal="center" vertical="center" wrapText="1"/>
    </xf>
    <xf numFmtId="0" fontId="12" fillId="4" borderId="62" xfId="0" applyFont="1" applyFill="1" applyBorder="1" applyAlignment="1" applyProtection="1">
      <alignment horizontal="center" vertical="center" wrapText="1"/>
    </xf>
    <xf numFmtId="0" fontId="15" fillId="4" borderId="63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0" fontId="15" fillId="4" borderId="67" xfId="0" applyFont="1" applyFill="1" applyBorder="1" applyAlignment="1" applyProtection="1">
      <alignment horizontal="right"/>
    </xf>
    <xf numFmtId="0" fontId="14" fillId="4" borderId="30" xfId="0" applyFont="1" applyFill="1" applyBorder="1" applyProtection="1"/>
    <xf numFmtId="0" fontId="14" fillId="4" borderId="27" xfId="0" applyFont="1" applyFill="1" applyBorder="1" applyProtection="1"/>
    <xf numFmtId="43" fontId="15" fillId="6" borderId="59" xfId="0" applyNumberFormat="1" applyFont="1" applyFill="1" applyBorder="1" applyAlignment="1" applyProtection="1">
      <alignment horizontal="center" vertical="center"/>
      <protection locked="0"/>
    </xf>
    <xf numFmtId="0" fontId="12" fillId="6" borderId="32" xfId="0" applyFont="1" applyFill="1" applyBorder="1" applyAlignment="1" applyProtection="1">
      <alignment horizontal="center"/>
    </xf>
    <xf numFmtId="0" fontId="12" fillId="6" borderId="36" xfId="0" applyFont="1" applyFill="1" applyBorder="1" applyAlignment="1" applyProtection="1">
      <alignment horizontal="center"/>
    </xf>
    <xf numFmtId="0" fontId="12" fillId="0" borderId="33" xfId="0" applyFont="1" applyFill="1" applyBorder="1" applyAlignment="1" applyProtection="1">
      <alignment horizontal="center"/>
    </xf>
    <xf numFmtId="0" fontId="12" fillId="0" borderId="37" xfId="0" applyFont="1" applyFill="1" applyBorder="1" applyAlignment="1" applyProtection="1">
      <alignment horizontal="center"/>
    </xf>
    <xf numFmtId="0" fontId="12" fillId="0" borderId="38" xfId="0" applyFont="1" applyFill="1" applyBorder="1" applyAlignment="1" applyProtection="1">
      <alignment horizontal="center"/>
    </xf>
    <xf numFmtId="0" fontId="12" fillId="0" borderId="28" xfId="0" applyFont="1" applyBorder="1" applyProtection="1"/>
    <xf numFmtId="43" fontId="12" fillId="0" borderId="29" xfId="1" applyNumberFormat="1" applyFont="1" applyBorder="1" applyAlignment="1" applyProtection="1">
      <protection locked="0"/>
    </xf>
    <xf numFmtId="44" fontId="14" fillId="0" borderId="20" xfId="0" applyNumberFormat="1" applyFont="1" applyFill="1" applyBorder="1" applyAlignment="1" applyProtection="1">
      <protection locked="0"/>
    </xf>
    <xf numFmtId="44" fontId="14" fillId="0" borderId="54" xfId="0" applyNumberFormat="1" applyFont="1" applyFill="1" applyBorder="1" applyAlignment="1" applyProtection="1">
      <protection locked="0"/>
    </xf>
    <xf numFmtId="0" fontId="14" fillId="0" borderId="54" xfId="0" applyFont="1" applyFill="1" applyBorder="1" applyProtection="1">
      <protection locked="0"/>
    </xf>
    <xf numFmtId="0" fontId="3" fillId="0" borderId="7" xfId="0" applyFont="1" applyBorder="1" applyProtection="1"/>
    <xf numFmtId="0" fontId="3" fillId="0" borderId="6" xfId="0" applyFont="1" applyBorder="1" applyAlignment="1" applyProtection="1">
      <alignment horizontal="center"/>
    </xf>
    <xf numFmtId="43" fontId="3" fillId="0" borderId="6" xfId="1" applyNumberFormat="1" applyFont="1" applyBorder="1" applyAlignment="1" applyProtection="1">
      <alignment horizontal="center"/>
    </xf>
    <xf numFmtId="1" fontId="3" fillId="0" borderId="8" xfId="1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1" fontId="3" fillId="0" borderId="5" xfId="1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43" fontId="3" fillId="0" borderId="3" xfId="1" applyNumberFormat="1" applyFont="1" applyBorder="1" applyAlignment="1" applyProtection="1">
      <alignment horizontal="center"/>
    </xf>
    <xf numFmtId="1" fontId="3" fillId="0" borderId="2" xfId="1" applyNumberFormat="1" applyFont="1" applyBorder="1" applyAlignment="1" applyProtection="1">
      <alignment horizontal="center"/>
    </xf>
    <xf numFmtId="4" fontId="3" fillId="0" borderId="6" xfId="0" applyNumberFormat="1" applyFont="1" applyBorder="1" applyAlignment="1" applyProtection="1">
      <alignment horizontal="center"/>
    </xf>
    <xf numFmtId="4" fontId="3" fillId="0" borderId="8" xfId="1" applyNumberFormat="1" applyFont="1" applyBorder="1" applyAlignment="1" applyProtection="1">
      <alignment horizontal="center"/>
    </xf>
    <xf numFmtId="4" fontId="3" fillId="0" borderId="5" xfId="1" applyNumberFormat="1" applyFont="1" applyBorder="1" applyAlignment="1" applyProtection="1">
      <alignment horizontal="center"/>
    </xf>
    <xf numFmtId="4" fontId="3" fillId="0" borderId="5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4" fontId="3" fillId="0" borderId="8" xfId="0" applyNumberFormat="1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43" fontId="15" fillId="0" borderId="44" xfId="0" applyNumberFormat="1" applyFont="1" applyFill="1" applyBorder="1" applyAlignment="1" applyProtection="1">
      <alignment vertical="center"/>
      <protection locked="0"/>
    </xf>
    <xf numFmtId="43" fontId="16" fillId="0" borderId="59" xfId="0" applyNumberFormat="1" applyFont="1" applyFill="1" applyBorder="1" applyAlignment="1" applyProtection="1">
      <alignment vertical="center"/>
      <protection locked="0"/>
    </xf>
    <xf numFmtId="0" fontId="15" fillId="0" borderId="28" xfId="0" applyFont="1" applyBorder="1" applyProtection="1">
      <protection locked="0"/>
    </xf>
    <xf numFmtId="0" fontId="15" fillId="0" borderId="29" xfId="0" applyFont="1" applyBorder="1" applyProtection="1">
      <protection locked="0"/>
    </xf>
    <xf numFmtId="0" fontId="15" fillId="0" borderId="59" xfId="0" applyFont="1" applyBorder="1" applyAlignment="1" applyProtection="1">
      <alignment horizontal="center"/>
    </xf>
    <xf numFmtId="0" fontId="12" fillId="10" borderId="12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 vertical="center" wrapText="1"/>
    </xf>
    <xf numFmtId="0" fontId="12" fillId="4" borderId="41" xfId="0" applyFont="1" applyFill="1" applyBorder="1" applyAlignment="1" applyProtection="1">
      <alignment horizontal="center" vertical="center" wrapText="1"/>
    </xf>
    <xf numFmtId="44" fontId="12" fillId="0" borderId="12" xfId="1" applyFont="1" applyFill="1" applyBorder="1" applyAlignment="1" applyProtection="1">
      <alignment horizontal="center"/>
    </xf>
    <xf numFmtId="0" fontId="20" fillId="0" borderId="12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center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right"/>
    </xf>
    <xf numFmtId="0" fontId="12" fillId="0" borderId="11" xfId="0" applyFont="1" applyFill="1" applyBorder="1" applyAlignment="1" applyProtection="1">
      <alignment horizontal="right"/>
    </xf>
    <xf numFmtId="0" fontId="12" fillId="0" borderId="10" xfId="0" applyFont="1" applyFill="1" applyBorder="1" applyAlignment="1" applyProtection="1">
      <alignment horizontal="right"/>
    </xf>
    <xf numFmtId="0" fontId="20" fillId="0" borderId="17" xfId="0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0" fillId="0" borderId="1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/>
    </xf>
    <xf numFmtId="0" fontId="40" fillId="8" borderId="15" xfId="0" applyFont="1" applyFill="1" applyBorder="1" applyAlignment="1" applyProtection="1">
      <alignment horizontal="center" vertical="center" textRotation="90"/>
    </xf>
    <xf numFmtId="0" fontId="40" fillId="8" borderId="13" xfId="0" applyFont="1" applyFill="1" applyBorder="1" applyAlignment="1" applyProtection="1">
      <alignment horizontal="center" vertical="center" textRotation="90"/>
    </xf>
    <xf numFmtId="0" fontId="40" fillId="8" borderId="4" xfId="0" applyFont="1" applyFill="1" applyBorder="1" applyAlignment="1" applyProtection="1">
      <alignment horizontal="center" vertical="center" textRotation="90"/>
    </xf>
    <xf numFmtId="0" fontId="40" fillId="8" borderId="12" xfId="0" applyFont="1" applyFill="1" applyBorder="1" applyAlignment="1" applyProtection="1">
      <alignment horizontal="center" vertical="center" textRotation="90"/>
    </xf>
    <xf numFmtId="0" fontId="15" fillId="6" borderId="12" xfId="0" applyFont="1" applyFill="1" applyBorder="1" applyAlignment="1" applyProtection="1">
      <alignment horizontal="center"/>
    </xf>
    <xf numFmtId="0" fontId="12" fillId="10" borderId="17" xfId="0" applyFont="1" applyFill="1" applyBorder="1" applyAlignment="1" applyProtection="1">
      <alignment horizontal="center"/>
      <protection locked="0"/>
    </xf>
    <xf numFmtId="0" fontId="12" fillId="10" borderId="11" xfId="0" applyFont="1" applyFill="1" applyBorder="1" applyAlignment="1" applyProtection="1">
      <alignment horizontal="center"/>
      <protection locked="0"/>
    </xf>
    <xf numFmtId="0" fontId="12" fillId="10" borderId="10" xfId="0" applyFont="1" applyFill="1" applyBorder="1" applyAlignment="1" applyProtection="1">
      <alignment horizontal="center"/>
      <protection locked="0"/>
    </xf>
    <xf numFmtId="0" fontId="12" fillId="6" borderId="12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</xf>
    <xf numFmtId="0" fontId="12" fillId="4" borderId="59" xfId="0" applyFont="1" applyFill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left"/>
    </xf>
    <xf numFmtId="0" fontId="0" fillId="0" borderId="51" xfId="0" applyBorder="1" applyAlignment="1" applyProtection="1">
      <alignment horizontal="left"/>
    </xf>
    <xf numFmtId="0" fontId="15" fillId="0" borderId="46" xfId="0" quotePrefix="1" applyNumberFormat="1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4" fillId="0" borderId="26" xfId="0" applyFon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14" fillId="0" borderId="25" xfId="0" applyFont="1" applyBorder="1" applyAlignment="1" applyProtection="1">
      <alignment horizontal="left"/>
    </xf>
    <xf numFmtId="0" fontId="14" fillId="0" borderId="27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4" fillId="0" borderId="24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9" borderId="24" xfId="0" applyFont="1" applyFill="1" applyBorder="1" applyAlignment="1" applyProtection="1">
      <alignment horizontal="center"/>
    </xf>
    <xf numFmtId="0" fontId="15" fillId="9" borderId="0" xfId="0" applyFont="1" applyFill="1" applyBorder="1" applyAlignment="1" applyProtection="1">
      <alignment horizontal="center"/>
    </xf>
    <xf numFmtId="0" fontId="15" fillId="9" borderId="43" xfId="0" applyFont="1" applyFill="1" applyBorder="1" applyAlignment="1" applyProtection="1">
      <alignment horizontal="center"/>
    </xf>
    <xf numFmtId="0" fontId="15" fillId="9" borderId="27" xfId="0" applyFont="1" applyFill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center"/>
    </xf>
    <xf numFmtId="0" fontId="15" fillId="9" borderId="44" xfId="0" applyFont="1" applyFill="1" applyBorder="1" applyAlignment="1" applyProtection="1">
      <alignment horizontal="center"/>
    </xf>
    <xf numFmtId="0" fontId="0" fillId="0" borderId="48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5" fillId="9" borderId="48" xfId="0" quotePrefix="1" applyNumberFormat="1" applyFont="1" applyFill="1" applyBorder="1" applyAlignment="1" applyProtection="1">
      <alignment horizontal="center" vertical="center"/>
    </xf>
    <xf numFmtId="0" fontId="0" fillId="9" borderId="28" xfId="0" applyFill="1" applyBorder="1" applyAlignment="1" applyProtection="1">
      <alignment horizontal="center" vertical="center"/>
    </xf>
    <xf numFmtId="0" fontId="15" fillId="0" borderId="48" xfId="0" quotePrefix="1" applyNumberFormat="1" applyFont="1" applyBorder="1" applyAlignment="1" applyProtection="1">
      <alignment horizontal="center" vertical="center"/>
    </xf>
    <xf numFmtId="0" fontId="15" fillId="0" borderId="64" xfId="0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center"/>
    </xf>
    <xf numFmtId="0" fontId="15" fillId="0" borderId="57" xfId="0" applyFont="1" applyBorder="1" applyAlignment="1" applyProtection="1">
      <alignment horizontal="center"/>
    </xf>
    <xf numFmtId="0" fontId="15" fillId="0" borderId="49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</xf>
    <xf numFmtId="0" fontId="15" fillId="0" borderId="27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44" xfId="0" applyFont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41" xfId="0" applyFont="1" applyBorder="1" applyAlignment="1" applyProtection="1">
      <alignment horizontal="center"/>
    </xf>
    <xf numFmtId="0" fontId="12" fillId="6" borderId="20" xfId="0" applyFont="1" applyFill="1" applyBorder="1" applyAlignment="1" applyProtection="1">
      <alignment horizontal="center"/>
    </xf>
    <xf numFmtId="0" fontId="12" fillId="6" borderId="21" xfId="0" applyFont="1" applyFill="1" applyBorder="1" applyAlignment="1" applyProtection="1">
      <alignment horizontal="center"/>
    </xf>
    <xf numFmtId="0" fontId="12" fillId="6" borderId="53" xfId="0" applyFont="1" applyFill="1" applyBorder="1" applyAlignment="1" applyProtection="1">
      <alignment horizontal="center"/>
    </xf>
    <xf numFmtId="1" fontId="15" fillId="4" borderId="39" xfId="0" applyNumberFormat="1" applyFont="1" applyFill="1" applyBorder="1" applyAlignment="1" applyProtection="1">
      <alignment horizontal="center" vertical="center"/>
    </xf>
    <xf numFmtId="1" fontId="14" fillId="4" borderId="8" xfId="0" applyNumberFormat="1" applyFont="1" applyFill="1" applyBorder="1" applyAlignment="1" applyProtection="1">
      <alignment horizontal="center" vertical="center"/>
    </xf>
    <xf numFmtId="0" fontId="14" fillId="0" borderId="68" xfId="0" applyFont="1" applyFill="1" applyBorder="1" applyAlignment="1" applyProtection="1">
      <alignment horizontal="center"/>
      <protection locked="0"/>
    </xf>
    <xf numFmtId="0" fontId="14" fillId="0" borderId="64" xfId="0" applyFont="1" applyFill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left"/>
    </xf>
    <xf numFmtId="0" fontId="15" fillId="0" borderId="66" xfId="0" applyFont="1" applyBorder="1" applyAlignment="1" applyProtection="1">
      <alignment horizontal="center" vertical="center"/>
    </xf>
    <xf numFmtId="0" fontId="15" fillId="0" borderId="65" xfId="0" applyFont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right" vertical="center"/>
    </xf>
    <xf numFmtId="0" fontId="8" fillId="4" borderId="18" xfId="0" applyFont="1" applyFill="1" applyBorder="1" applyAlignment="1" applyProtection="1">
      <alignment horizontal="right" vertical="center"/>
    </xf>
    <xf numFmtId="0" fontId="8" fillId="4" borderId="52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9" borderId="56" xfId="0" applyFont="1" applyFill="1" applyBorder="1" applyAlignment="1" applyProtection="1">
      <alignment horizontal="center"/>
    </xf>
    <xf numFmtId="0" fontId="14" fillId="9" borderId="67" xfId="0" applyFont="1" applyFill="1" applyBorder="1" applyAlignment="1" applyProtection="1">
      <alignment horizontal="center"/>
    </xf>
    <xf numFmtId="0" fontId="15" fillId="0" borderId="56" xfId="0" applyFont="1" applyBorder="1" applyAlignment="1" applyProtection="1">
      <alignment horizontal="center" vertical="center" wrapText="1"/>
    </xf>
    <xf numFmtId="0" fontId="15" fillId="0" borderId="65" xfId="0" applyFont="1" applyBorder="1" applyAlignment="1" applyProtection="1">
      <alignment horizontal="center" vertical="center" wrapText="1"/>
    </xf>
    <xf numFmtId="0" fontId="15" fillId="0" borderId="66" xfId="0" applyFont="1" applyFill="1" applyBorder="1" applyAlignment="1" applyProtection="1">
      <alignment horizontal="center" vertical="center"/>
    </xf>
    <xf numFmtId="0" fontId="15" fillId="0" borderId="65" xfId="0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42" xfId="0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51" xfId="0" applyFont="1" applyBorder="1" applyAlignment="1" applyProtection="1">
      <alignment horizontal="center" wrapText="1"/>
      <protection locked="0"/>
    </xf>
    <xf numFmtId="43" fontId="15" fillId="0" borderId="15" xfId="0" quotePrefix="1" applyNumberFormat="1" applyFont="1" applyBorder="1" applyAlignment="1" applyProtection="1">
      <alignment horizontal="center" vertical="center"/>
    </xf>
    <xf numFmtId="43" fontId="15" fillId="0" borderId="14" xfId="0" quotePrefix="1" applyNumberFormat="1" applyFont="1" applyBorder="1" applyAlignment="1" applyProtection="1">
      <alignment horizontal="center" vertical="center"/>
    </xf>
    <xf numFmtId="43" fontId="15" fillId="0" borderId="15" xfId="0" quotePrefix="1" applyNumberFormat="1" applyFont="1" applyFill="1" applyBorder="1" applyAlignment="1" applyProtection="1">
      <alignment horizontal="center" vertical="center"/>
    </xf>
    <xf numFmtId="43" fontId="15" fillId="0" borderId="14" xfId="0" quotePrefix="1" applyNumberFormat="1" applyFont="1" applyFill="1" applyBorder="1" applyAlignment="1" applyProtection="1">
      <alignment horizontal="center" vertical="center"/>
    </xf>
    <xf numFmtId="43" fontId="15" fillId="0" borderId="13" xfId="0" quotePrefix="1" applyNumberFormat="1" applyFont="1" applyBorder="1" applyAlignment="1" applyProtection="1">
      <alignment horizontal="center" vertical="center"/>
    </xf>
    <xf numFmtId="43" fontId="15" fillId="9" borderId="13" xfId="0" applyNumberFormat="1" applyFont="1" applyFill="1" applyBorder="1" applyAlignment="1" applyProtection="1">
      <alignment horizontal="center" vertical="center"/>
    </xf>
    <xf numFmtId="43" fontId="15" fillId="9" borderId="29" xfId="0" applyNumberFormat="1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/>
      <protection locked="0"/>
    </xf>
    <xf numFmtId="0" fontId="15" fillId="4" borderId="41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1" fontId="15" fillId="0" borderId="12" xfId="0" applyNumberFormat="1" applyFont="1" applyFill="1" applyBorder="1" applyAlignment="1" applyProtection="1">
      <alignment horizontal="center" vertical="center"/>
    </xf>
    <xf numFmtId="1" fontId="15" fillId="0" borderId="15" xfId="0" quotePrefix="1" applyNumberFormat="1" applyFont="1" applyBorder="1" applyAlignment="1" applyProtection="1">
      <alignment horizontal="center" vertical="center"/>
    </xf>
    <xf numFmtId="1" fontId="15" fillId="0" borderId="14" xfId="0" quotePrefix="1" applyNumberFormat="1" applyFont="1" applyBorder="1" applyAlignment="1" applyProtection="1">
      <alignment horizontal="center" vertical="center"/>
    </xf>
    <xf numFmtId="43" fontId="15" fillId="0" borderId="15" xfId="0" applyNumberFormat="1" applyFont="1" applyBorder="1" applyAlignment="1" applyProtection="1">
      <alignment horizontal="center" vertical="center"/>
    </xf>
    <xf numFmtId="43" fontId="15" fillId="0" borderId="14" xfId="0" applyNumberFormat="1" applyFont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1" fontId="15" fillId="0" borderId="12" xfId="0" applyNumberFormat="1" applyFont="1" applyFill="1" applyBorder="1" applyAlignment="1" applyProtection="1">
      <alignment horizontal="center" vertical="center"/>
      <protection locked="0"/>
    </xf>
    <xf numFmtId="43" fontId="15" fillId="0" borderId="12" xfId="1" applyNumberFormat="1" applyFont="1" applyFill="1" applyBorder="1" applyAlignment="1" applyProtection="1">
      <alignment horizontal="center" vertical="center"/>
      <protection locked="0"/>
    </xf>
    <xf numFmtId="43" fontId="15" fillId="0" borderId="15" xfId="1" applyNumberFormat="1" applyFont="1" applyBorder="1" applyAlignment="1" applyProtection="1">
      <alignment horizontal="center" vertical="center"/>
      <protection locked="0"/>
    </xf>
    <xf numFmtId="43" fontId="15" fillId="0" borderId="29" xfId="1" applyNumberFormat="1" applyFont="1" applyBorder="1" applyAlignment="1" applyProtection="1">
      <alignment horizontal="center" vertical="center"/>
      <protection locked="0"/>
    </xf>
    <xf numFmtId="43" fontId="15" fillId="0" borderId="15" xfId="1" applyNumberFormat="1" applyFont="1" applyFill="1" applyBorder="1" applyAlignment="1" applyProtection="1">
      <alignment horizontal="center" vertical="center"/>
      <protection locked="0"/>
    </xf>
    <xf numFmtId="43" fontId="15" fillId="0" borderId="14" xfId="1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1" fontId="15" fillId="9" borderId="13" xfId="0" applyNumberFormat="1" applyFont="1" applyFill="1" applyBorder="1" applyAlignment="1" applyProtection="1">
      <alignment horizontal="center" vertical="center" wrapText="1"/>
    </xf>
    <xf numFmtId="1" fontId="15" fillId="9" borderId="29" xfId="0" applyNumberFormat="1" applyFont="1" applyFill="1" applyBorder="1" applyAlignment="1" applyProtection="1">
      <alignment horizontal="center" vertical="center" wrapText="1"/>
    </xf>
    <xf numFmtId="1" fontId="15" fillId="9" borderId="14" xfId="0" applyNumberFormat="1" applyFont="1" applyFill="1" applyBorder="1" applyAlignment="1" applyProtection="1">
      <alignment horizontal="center" vertical="center" wrapText="1"/>
    </xf>
    <xf numFmtId="1" fontId="15" fillId="9" borderId="37" xfId="0" applyNumberFormat="1" applyFont="1" applyFill="1" applyBorder="1" applyAlignment="1" applyProtection="1">
      <alignment horizontal="center" vertical="center" wrapText="1"/>
    </xf>
    <xf numFmtId="43" fontId="15" fillId="9" borderId="13" xfId="0" applyNumberFormat="1" applyFont="1" applyFill="1" applyBorder="1" applyAlignment="1" applyProtection="1">
      <alignment horizontal="center" vertical="center" wrapText="1"/>
    </xf>
    <xf numFmtId="43" fontId="15" fillId="9" borderId="29" xfId="0" applyNumberFormat="1" applyFont="1" applyFill="1" applyBorder="1" applyAlignment="1" applyProtection="1">
      <alignment horizontal="center" vertical="center" wrapText="1"/>
    </xf>
    <xf numFmtId="0" fontId="15" fillId="9" borderId="13" xfId="0" quotePrefix="1" applyFont="1" applyFill="1" applyBorder="1" applyAlignment="1" applyProtection="1">
      <alignment horizontal="center"/>
      <protection locked="0"/>
    </xf>
    <xf numFmtId="0" fontId="15" fillId="9" borderId="29" xfId="0" quotePrefix="1" applyFont="1" applyFill="1" applyBorder="1" applyAlignment="1" applyProtection="1">
      <alignment horizontal="center"/>
      <protection locked="0"/>
    </xf>
    <xf numFmtId="0" fontId="15" fillId="9" borderId="1" xfId="0" applyFont="1" applyFill="1" applyBorder="1" applyAlignment="1" applyProtection="1">
      <alignment horizontal="center" vertical="center"/>
      <protection locked="0"/>
    </xf>
    <xf numFmtId="0" fontId="15" fillId="9" borderId="0" xfId="0" applyFont="1" applyFill="1" applyBorder="1" applyAlignment="1" applyProtection="1">
      <alignment horizontal="center" vertical="center"/>
      <protection locked="0"/>
    </xf>
    <xf numFmtId="0" fontId="15" fillId="9" borderId="43" xfId="0" applyFont="1" applyFill="1" applyBorder="1" applyAlignment="1" applyProtection="1">
      <alignment horizontal="center" vertical="center"/>
      <protection locked="0"/>
    </xf>
    <xf numFmtId="0" fontId="15" fillId="9" borderId="64" xfId="0" applyFont="1" applyFill="1" applyBorder="1" applyAlignment="1" applyProtection="1">
      <alignment horizontal="center" vertical="center"/>
      <protection locked="0"/>
    </xf>
    <xf numFmtId="0" fontId="15" fillId="9" borderId="9" xfId="0" applyFont="1" applyFill="1" applyBorder="1" applyAlignment="1" applyProtection="1">
      <alignment horizontal="center" vertical="center"/>
      <protection locked="0"/>
    </xf>
    <xf numFmtId="0" fontId="15" fillId="9" borderId="44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43" xfId="0" applyFont="1" applyBorder="1" applyAlignment="1" applyProtection="1">
      <alignment horizontal="center" wrapText="1"/>
      <protection locked="0"/>
    </xf>
    <xf numFmtId="1" fontId="15" fillId="0" borderId="13" xfId="0" applyNumberFormat="1" applyFont="1" applyFill="1" applyBorder="1" applyAlignment="1" applyProtection="1">
      <alignment horizontal="center" vertical="center"/>
    </xf>
    <xf numFmtId="1" fontId="15" fillId="0" borderId="14" xfId="0" applyNumberFormat="1" applyFont="1" applyFill="1" applyBorder="1" applyAlignment="1" applyProtection="1">
      <alignment horizontal="center" vertical="center"/>
    </xf>
    <xf numFmtId="1" fontId="15" fillId="0" borderId="13" xfId="0" quotePrefix="1" applyNumberFormat="1" applyFont="1" applyBorder="1" applyAlignment="1" applyProtection="1">
      <alignment horizontal="center" vertical="center"/>
    </xf>
    <xf numFmtId="0" fontId="15" fillId="5" borderId="40" xfId="0" applyFont="1" applyFill="1" applyBorder="1" applyAlignment="1" applyProtection="1">
      <alignment horizontal="center" vertical="center"/>
    </xf>
    <xf numFmtId="0" fontId="15" fillId="5" borderId="19" xfId="0" applyFont="1" applyFill="1" applyBorder="1" applyAlignment="1" applyProtection="1">
      <alignment horizontal="center" vertical="center"/>
    </xf>
    <xf numFmtId="0" fontId="15" fillId="5" borderId="41" xfId="0" applyFont="1" applyFill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12" fillId="6" borderId="33" xfId="0" applyFont="1" applyFill="1" applyBorder="1" applyAlignment="1" applyProtection="1">
      <alignment horizontal="center"/>
    </xf>
    <xf numFmtId="0" fontId="12" fillId="6" borderId="37" xfId="0" applyFont="1" applyFill="1" applyBorder="1" applyAlignment="1" applyProtection="1">
      <alignment horizontal="center"/>
    </xf>
    <xf numFmtId="0" fontId="12" fillId="6" borderId="38" xfId="0" applyFont="1" applyFill="1" applyBorder="1" applyAlignment="1" applyProtection="1">
      <alignment horizontal="center"/>
    </xf>
    <xf numFmtId="0" fontId="12" fillId="0" borderId="72" xfId="0" applyFont="1" applyBorder="1" applyAlignment="1" applyProtection="1">
      <alignment horizontal="center"/>
    </xf>
    <xf numFmtId="0" fontId="12" fillId="0" borderId="61" xfId="0" applyFont="1" applyBorder="1" applyAlignment="1" applyProtection="1">
      <alignment horizontal="center"/>
    </xf>
    <xf numFmtId="0" fontId="12" fillId="0" borderId="63" xfId="0" applyFont="1" applyBorder="1" applyAlignment="1" applyProtection="1">
      <alignment horizontal="center"/>
    </xf>
    <xf numFmtId="0" fontId="12" fillId="6" borderId="72" xfId="0" applyFont="1" applyFill="1" applyBorder="1" applyAlignment="1" applyProtection="1">
      <alignment horizontal="center"/>
    </xf>
    <xf numFmtId="0" fontId="12" fillId="6" borderId="61" xfId="0" applyFont="1" applyFill="1" applyBorder="1" applyAlignment="1" applyProtection="1">
      <alignment horizontal="center"/>
    </xf>
    <xf numFmtId="0" fontId="12" fillId="6" borderId="63" xfId="0" applyFont="1" applyFill="1" applyBorder="1" applyAlignment="1" applyProtection="1">
      <alignment horizontal="center"/>
    </xf>
    <xf numFmtId="0" fontId="12" fillId="4" borderId="23" xfId="0" applyFont="1" applyFill="1" applyBorder="1" applyAlignment="1" applyProtection="1">
      <alignment horizontal="center" wrapText="1"/>
    </xf>
    <xf numFmtId="0" fontId="12" fillId="4" borderId="35" xfId="0" applyFont="1" applyFill="1" applyBorder="1" applyAlignment="1" applyProtection="1">
      <alignment horizontal="center" wrapText="1"/>
    </xf>
    <xf numFmtId="0" fontId="12" fillId="4" borderId="20" xfId="0" applyFont="1" applyFill="1" applyBorder="1" applyAlignment="1" applyProtection="1">
      <alignment horizontal="left" wrapText="1"/>
    </xf>
    <xf numFmtId="0" fontId="12" fillId="4" borderId="21" xfId="0" applyFont="1" applyFill="1" applyBorder="1" applyAlignment="1" applyProtection="1">
      <alignment horizontal="left" wrapText="1"/>
    </xf>
    <xf numFmtId="1" fontId="15" fillId="4" borderId="55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15" fillId="0" borderId="0" xfId="0" quotePrefix="1" applyFont="1" applyFill="1" applyBorder="1" applyAlignment="1" applyProtection="1">
      <alignment horizontal="center"/>
      <protection locked="0"/>
    </xf>
    <xf numFmtId="0" fontId="15" fillId="0" borderId="9" xfId="0" quotePrefix="1" applyFont="1" applyFill="1" applyBorder="1" applyAlignment="1" applyProtection="1">
      <alignment horizontal="center"/>
      <protection locked="0"/>
    </xf>
    <xf numFmtId="0" fontId="15" fillId="5" borderId="72" xfId="0" applyFont="1" applyFill="1" applyBorder="1" applyAlignment="1" applyProtection="1">
      <alignment horizontal="center" vertical="center"/>
    </xf>
    <xf numFmtId="0" fontId="15" fillId="5" borderId="61" xfId="0" applyFont="1" applyFill="1" applyBorder="1" applyAlignment="1" applyProtection="1">
      <alignment horizontal="center" vertical="center"/>
    </xf>
    <xf numFmtId="0" fontId="15" fillId="5" borderId="63" xfId="0" applyFont="1" applyFill="1" applyBorder="1" applyAlignment="1" applyProtection="1">
      <alignment horizontal="center" vertical="center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43" fontId="15" fillId="0" borderId="12" xfId="1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1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15" fillId="0" borderId="40" xfId="0" applyFont="1" applyFill="1" applyBorder="1" applyAlignment="1" applyProtection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5" fillId="0" borderId="41" xfId="0" applyFont="1" applyFill="1" applyBorder="1" applyAlignment="1" applyProtection="1">
      <alignment horizontal="center"/>
    </xf>
    <xf numFmtId="0" fontId="15" fillId="0" borderId="27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15" fillId="0" borderId="44" xfId="0" applyFont="1" applyFill="1" applyBorder="1" applyAlignment="1" applyProtection="1">
      <alignment horizontal="center"/>
    </xf>
    <xf numFmtId="1" fontId="15" fillId="4" borderId="23" xfId="0" applyNumberFormat="1" applyFont="1" applyFill="1" applyBorder="1" applyAlignment="1" applyProtection="1">
      <alignment horizontal="center" vertical="center"/>
    </xf>
    <xf numFmtId="1" fontId="14" fillId="4" borderId="37" xfId="0" applyNumberFormat="1" applyFont="1" applyFill="1" applyBorder="1" applyAlignment="1" applyProtection="1">
      <alignment horizontal="center" vertical="center"/>
    </xf>
    <xf numFmtId="1" fontId="14" fillId="4" borderId="15" xfId="0" applyNumberFormat="1" applyFont="1" applyFill="1" applyBorder="1" applyAlignment="1" applyProtection="1">
      <alignment horizontal="center" vertical="center"/>
    </xf>
    <xf numFmtId="0" fontId="15" fillId="4" borderId="69" xfId="0" quotePrefix="1" applyNumberFormat="1" applyFont="1" applyFill="1" applyBorder="1" applyAlignment="1" applyProtection="1">
      <alignment horizontal="center" vertical="center"/>
    </xf>
    <xf numFmtId="1" fontId="15" fillId="0" borderId="46" xfId="0" applyNumberFormat="1" applyFont="1" applyBorder="1" applyAlignment="1" applyProtection="1">
      <alignment horizontal="center" vertical="center"/>
    </xf>
    <xf numFmtId="43" fontId="15" fillId="0" borderId="13" xfId="1" applyNumberFormat="1" applyFont="1" applyBorder="1" applyAlignment="1" applyProtection="1">
      <alignment horizontal="center" vertical="center"/>
      <protection locked="0"/>
    </xf>
    <xf numFmtId="43" fontId="15" fillId="0" borderId="14" xfId="1" applyNumberFormat="1" applyFont="1" applyBorder="1" applyAlignment="1" applyProtection="1">
      <alignment horizontal="center" vertical="center"/>
      <protection locked="0"/>
    </xf>
    <xf numFmtId="0" fontId="14" fillId="6" borderId="40" xfId="0" applyFont="1" applyFill="1" applyBorder="1" applyAlignment="1" applyProtection="1">
      <alignment horizontal="center" vertical="center"/>
    </xf>
    <xf numFmtId="0" fontId="14" fillId="6" borderId="41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</xf>
    <xf numFmtId="43" fontId="15" fillId="0" borderId="37" xfId="1" applyNumberFormat="1" applyFont="1" applyBorder="1" applyAlignment="1" applyProtection="1">
      <alignment horizontal="center" vertical="center"/>
      <protection locked="0"/>
    </xf>
    <xf numFmtId="44" fontId="15" fillId="4" borderId="34" xfId="1" applyFont="1" applyFill="1" applyBorder="1" applyAlignment="1" applyProtection="1">
      <alignment horizontal="center" vertical="center"/>
    </xf>
    <xf numFmtId="44" fontId="14" fillId="4" borderId="29" xfId="1" applyFont="1" applyFill="1" applyBorder="1" applyAlignment="1" applyProtection="1">
      <alignment horizontal="center" vertical="center"/>
    </xf>
    <xf numFmtId="44" fontId="15" fillId="4" borderId="23" xfId="1" applyFont="1" applyFill="1" applyBorder="1" applyAlignment="1" applyProtection="1">
      <alignment horizontal="center" vertical="center"/>
    </xf>
    <xf numFmtId="44" fontId="14" fillId="4" borderId="15" xfId="1" applyFont="1" applyFill="1" applyBorder="1" applyAlignment="1" applyProtection="1">
      <alignment horizontal="center" vertical="center"/>
    </xf>
    <xf numFmtId="44" fontId="15" fillId="4" borderId="70" xfId="1" applyFont="1" applyFill="1" applyBorder="1" applyAlignment="1" applyProtection="1">
      <alignment horizontal="center" vertical="center"/>
    </xf>
    <xf numFmtId="44" fontId="15" fillId="4" borderId="71" xfId="1" applyFont="1" applyFill="1" applyBorder="1" applyAlignment="1" applyProtection="1">
      <alignment horizontal="center" vertical="center"/>
    </xf>
    <xf numFmtId="43" fontId="15" fillId="0" borderId="15" xfId="0" applyNumberFormat="1" applyFont="1" applyFill="1" applyBorder="1" applyAlignment="1" applyProtection="1">
      <alignment horizontal="center" vertical="center"/>
    </xf>
    <xf numFmtId="43" fontId="15" fillId="0" borderId="14" xfId="0" applyNumberFormat="1" applyFont="1" applyFill="1" applyBorder="1" applyAlignment="1" applyProtection="1">
      <alignment horizontal="center" vertical="center"/>
    </xf>
    <xf numFmtId="43" fontId="15" fillId="0" borderId="13" xfId="0" applyNumberFormat="1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left"/>
    </xf>
    <xf numFmtId="0" fontId="14" fillId="0" borderId="6" xfId="0" applyFont="1" applyFill="1" applyBorder="1" applyAlignment="1" applyProtection="1">
      <alignment horizontal="left"/>
    </xf>
    <xf numFmtId="0" fontId="15" fillId="0" borderId="46" xfId="0" quotePrefix="1" applyNumberFormat="1" applyFon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1" fontId="15" fillId="0" borderId="15" xfId="0" quotePrefix="1" applyNumberFormat="1" applyFont="1" applyFill="1" applyBorder="1" applyAlignment="1" applyProtection="1">
      <alignment horizontal="center" vertical="center"/>
    </xf>
    <xf numFmtId="1" fontId="15" fillId="0" borderId="14" xfId="0" quotePrefix="1" applyNumberFormat="1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/>
    </xf>
    <xf numFmtId="0" fontId="14" fillId="0" borderId="24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5" fillId="0" borderId="56" xfId="0" applyFont="1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1" fontId="15" fillId="0" borderId="15" xfId="0" applyNumberFormat="1" applyFont="1" applyFill="1" applyBorder="1" applyAlignment="1" applyProtection="1">
      <alignment horizontal="center" vertical="center"/>
    </xf>
    <xf numFmtId="0" fontId="15" fillId="6" borderId="72" xfId="0" applyFont="1" applyFill="1" applyBorder="1" applyAlignment="1" applyProtection="1">
      <alignment horizontal="center" wrapText="1"/>
    </xf>
    <xf numFmtId="0" fontId="15" fillId="6" borderId="61" xfId="0" applyFont="1" applyFill="1" applyBorder="1" applyAlignment="1" applyProtection="1">
      <alignment horizontal="center" wrapText="1"/>
    </xf>
    <xf numFmtId="0" fontId="15" fillId="6" borderId="63" xfId="0" applyFont="1" applyFill="1" applyBorder="1" applyAlignment="1" applyProtection="1">
      <alignment horizontal="center" wrapText="1"/>
    </xf>
    <xf numFmtId="0" fontId="15" fillId="6" borderId="28" xfId="0" applyFont="1" applyFill="1" applyBorder="1" applyAlignment="1" applyProtection="1">
      <alignment horizontal="center" wrapText="1"/>
    </xf>
    <xf numFmtId="0" fontId="15" fillId="6" borderId="29" xfId="0" applyFont="1" applyFill="1" applyBorder="1" applyAlignment="1" applyProtection="1">
      <alignment horizontal="center" wrapText="1"/>
    </xf>
    <xf numFmtId="0" fontId="15" fillId="6" borderId="71" xfId="0" applyFont="1" applyFill="1" applyBorder="1" applyAlignment="1" applyProtection="1">
      <alignment horizontal="center" wrapText="1"/>
    </xf>
    <xf numFmtId="0" fontId="14" fillId="0" borderId="30" xfId="0" applyFont="1" applyBorder="1" applyAlignment="1" applyProtection="1">
      <alignment horizontal="center" vertical="top"/>
      <protection locked="0"/>
    </xf>
    <xf numFmtId="0" fontId="14" fillId="0" borderId="18" xfId="0" applyFont="1" applyBorder="1" applyAlignment="1" applyProtection="1">
      <alignment horizontal="center" vertical="top"/>
      <protection locked="0"/>
    </xf>
    <xf numFmtId="0" fontId="14" fillId="0" borderId="52" xfId="0" applyFont="1" applyBorder="1" applyAlignment="1" applyProtection="1">
      <alignment horizontal="center" vertical="top"/>
      <protection locked="0"/>
    </xf>
    <xf numFmtId="0" fontId="14" fillId="0" borderId="24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43" xfId="0" applyFont="1" applyBorder="1" applyAlignment="1" applyProtection="1">
      <alignment horizontal="center" vertical="top"/>
      <protection locked="0"/>
    </xf>
    <xf numFmtId="0" fontId="14" fillId="0" borderId="27" xfId="0" applyFont="1" applyBorder="1" applyAlignment="1" applyProtection="1">
      <alignment horizontal="center" vertical="top"/>
      <protection locked="0"/>
    </xf>
    <xf numFmtId="0" fontId="14" fillId="0" borderId="9" xfId="0" applyFont="1" applyBorder="1" applyAlignment="1" applyProtection="1">
      <alignment horizontal="center" vertical="top"/>
      <protection locked="0"/>
    </xf>
    <xf numFmtId="0" fontId="14" fillId="0" borderId="44" xfId="0" applyFont="1" applyBorder="1" applyAlignment="1" applyProtection="1">
      <alignment horizontal="center" vertical="top"/>
      <protection locked="0"/>
    </xf>
    <xf numFmtId="0" fontId="14" fillId="0" borderId="7" xfId="0" applyFont="1" applyFill="1" applyBorder="1" applyAlignment="1" applyProtection="1">
      <alignment horizontal="center" wrapText="1"/>
      <protection locked="0"/>
    </xf>
    <xf numFmtId="0" fontId="14" fillId="0" borderId="6" xfId="0" applyFont="1" applyFill="1" applyBorder="1" applyAlignment="1" applyProtection="1">
      <alignment horizontal="center" wrapText="1"/>
      <protection locked="0"/>
    </xf>
    <xf numFmtId="0" fontId="14" fillId="0" borderId="42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43" xfId="0" applyFont="1" applyFill="1" applyBorder="1" applyAlignment="1" applyProtection="1">
      <alignment horizontal="center" wrapText="1"/>
      <protection locked="0"/>
    </xf>
    <xf numFmtId="0" fontId="14" fillId="0" borderId="4" xfId="0" applyFont="1" applyFill="1" applyBorder="1" applyAlignment="1" applyProtection="1">
      <alignment horizontal="center" wrapText="1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14" fillId="0" borderId="51" xfId="0" applyFont="1" applyFill="1" applyBorder="1" applyAlignment="1" applyProtection="1">
      <alignment horizontal="center" wrapText="1"/>
      <protection locked="0"/>
    </xf>
    <xf numFmtId="1" fontId="15" fillId="0" borderId="13" xfId="0" quotePrefix="1" applyNumberFormat="1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left"/>
    </xf>
    <xf numFmtId="0" fontId="37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top"/>
    </xf>
    <xf numFmtId="0" fontId="38" fillId="0" borderId="0" xfId="0" applyFont="1" applyAlignment="1">
      <alignment vertical="top"/>
    </xf>
    <xf numFmtId="0" fontId="38" fillId="0" borderId="0" xfId="0" applyFont="1"/>
    <xf numFmtId="0" fontId="23" fillId="0" borderId="0" xfId="0" applyFont="1" applyAlignment="1">
      <alignment vertical="center"/>
    </xf>
    <xf numFmtId="0" fontId="37" fillId="0" borderId="0" xfId="0" applyFont="1" applyAlignment="1">
      <alignment horizontal="left" vertical="center" indent="4"/>
    </xf>
    <xf numFmtId="0" fontId="30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 wrapText="1" indent="4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3" fillId="7" borderId="12" xfId="0" applyFont="1" applyFill="1" applyBorder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 2 2" xfId="6" xr:uid="{00000000-0005-0000-0000-000003000000}"/>
    <cellStyle name="Normal 2 3" xfId="5" xr:uid="{00000000-0005-0000-0000-000004000000}"/>
    <cellStyle name="Normal 3" xfId="3" xr:uid="{00000000-0005-0000-0000-000005000000}"/>
    <cellStyle name="Normal 4" xfId="4" xr:uid="{00000000-0005-0000-0000-000006000000}"/>
  </cellStyles>
  <dxfs count="7">
    <dxf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509476</xdr:colOff>
      <xdr:row>0</xdr:row>
      <xdr:rowOff>0</xdr:rowOff>
    </xdr:from>
    <xdr:to>
      <xdr:col>16</xdr:col>
      <xdr:colOff>1097078</xdr:colOff>
      <xdr:row>2</xdr:row>
      <xdr:rowOff>153839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EA236F-E1F2-4987-A175-AF8465F3F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6743" y="0"/>
          <a:ext cx="1673009" cy="619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10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573875" y="5181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10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9573875" y="5181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585905</xdr:colOff>
      <xdr:row>0</xdr:row>
      <xdr:rowOff>12701</xdr:rowOff>
    </xdr:from>
    <xdr:to>
      <xdr:col>19</xdr:col>
      <xdr:colOff>101243</xdr:colOff>
      <xdr:row>2</xdr:row>
      <xdr:rowOff>203200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81BE5D-B289-4E55-8335-D57B30BFA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2505" y="12701"/>
          <a:ext cx="1750538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10</xdr:row>
      <xdr:rowOff>66675</xdr:rowOff>
    </xdr:from>
    <xdr:to>
      <xdr:col>10</xdr:col>
      <xdr:colOff>247651</xdr:colOff>
      <xdr:row>17</xdr:row>
      <xdr:rowOff>16329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51BDA9-062E-41AC-8597-45A5E403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85975"/>
          <a:ext cx="6010276" cy="1083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9</xdr:col>
      <xdr:colOff>111919</xdr:colOff>
      <xdr:row>39</xdr:row>
      <xdr:rowOff>20792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7C8904C-28A5-413B-8629-016E9FDA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00600"/>
          <a:ext cx="4988719" cy="322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609599</xdr:colOff>
      <xdr:row>5</xdr:row>
      <xdr:rowOff>19054</xdr:rowOff>
    </xdr:from>
    <xdr:to>
      <xdr:col>25</xdr:col>
      <xdr:colOff>456151</xdr:colOff>
      <xdr:row>37</xdr:row>
      <xdr:rowOff>132692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4EFD66-7379-4F78-8DA4-F87307A33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499" y="1047754"/>
          <a:ext cx="8380952" cy="6485863"/>
        </a:xfrm>
        <a:prstGeom prst="rect">
          <a:avLst/>
        </a:prstGeom>
      </xdr:spPr>
    </xdr:pic>
    <xdr:clientData/>
  </xdr:twoCellAnchor>
  <xdr:twoCellAnchor>
    <xdr:from>
      <xdr:col>12</xdr:col>
      <xdr:colOff>47625</xdr:colOff>
      <xdr:row>5</xdr:row>
      <xdr:rowOff>95250</xdr:rowOff>
    </xdr:from>
    <xdr:to>
      <xdr:col>12</xdr:col>
      <xdr:colOff>276225</xdr:colOff>
      <xdr:row>6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648AFDB-F60C-4FD2-A5D3-EFB0F3E2ACFE}"/>
            </a:ext>
          </a:extLst>
        </xdr:cNvPr>
        <xdr:cNvSpPr txBox="1"/>
      </xdr:nvSpPr>
      <xdr:spPr>
        <a:xfrm>
          <a:off x="7096125" y="1123950"/>
          <a:ext cx="228600" cy="2476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1</a:t>
          </a:r>
        </a:p>
      </xdr:txBody>
    </xdr:sp>
    <xdr:clientData/>
  </xdr:twoCellAnchor>
  <xdr:twoCellAnchor>
    <xdr:from>
      <xdr:col>16</xdr:col>
      <xdr:colOff>219075</xdr:colOff>
      <xdr:row>5</xdr:row>
      <xdr:rowOff>104774</xdr:rowOff>
    </xdr:from>
    <xdr:to>
      <xdr:col>16</xdr:col>
      <xdr:colOff>457200</xdr:colOff>
      <xdr:row>6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C5CD134-4626-4064-A49B-84AC0141F2B5}"/>
            </a:ext>
          </a:extLst>
        </xdr:cNvPr>
        <xdr:cNvSpPr txBox="1"/>
      </xdr:nvSpPr>
      <xdr:spPr>
        <a:xfrm>
          <a:off x="9705975" y="1133474"/>
          <a:ext cx="238125" cy="24765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2</a:t>
          </a:r>
        </a:p>
      </xdr:txBody>
    </xdr:sp>
    <xdr:clientData/>
  </xdr:twoCellAnchor>
  <xdr:twoCellAnchor>
    <xdr:from>
      <xdr:col>21</xdr:col>
      <xdr:colOff>190500</xdr:colOff>
      <xdr:row>5</xdr:row>
      <xdr:rowOff>66675</xdr:rowOff>
    </xdr:from>
    <xdr:to>
      <xdr:col>21</xdr:col>
      <xdr:colOff>447675</xdr:colOff>
      <xdr:row>6</xdr:row>
      <xdr:rowOff>123825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E460F9C-5BA4-4F8A-BB61-ACBA1552FBA9}"/>
            </a:ext>
          </a:extLst>
        </xdr:cNvPr>
        <xdr:cNvSpPr txBox="1"/>
      </xdr:nvSpPr>
      <xdr:spPr>
        <a:xfrm>
          <a:off x="12725400" y="1095375"/>
          <a:ext cx="257175" cy="2571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3</a:t>
          </a:r>
        </a:p>
      </xdr:txBody>
    </xdr:sp>
    <xdr:clientData/>
  </xdr:twoCellAnchor>
  <xdr:twoCellAnchor>
    <xdr:from>
      <xdr:col>18</xdr:col>
      <xdr:colOff>257175</xdr:colOff>
      <xdr:row>23</xdr:row>
      <xdr:rowOff>57150</xdr:rowOff>
    </xdr:from>
    <xdr:to>
      <xdr:col>18</xdr:col>
      <xdr:colOff>504825</xdr:colOff>
      <xdr:row>24</xdr:row>
      <xdr:rowOff>85725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5F2065-8FCB-48CF-A89D-A3007AE82EF8}"/>
            </a:ext>
          </a:extLst>
        </xdr:cNvPr>
        <xdr:cNvSpPr txBox="1"/>
      </xdr:nvSpPr>
      <xdr:spPr>
        <a:xfrm>
          <a:off x="10963275" y="4857750"/>
          <a:ext cx="247650" cy="2286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4</a:t>
          </a:r>
        </a:p>
      </xdr:txBody>
    </xdr:sp>
    <xdr:clientData/>
  </xdr:twoCellAnchor>
  <xdr:twoCellAnchor>
    <xdr:from>
      <xdr:col>17</xdr:col>
      <xdr:colOff>504824</xdr:colOff>
      <xdr:row>20</xdr:row>
      <xdr:rowOff>352424</xdr:rowOff>
    </xdr:from>
    <xdr:to>
      <xdr:col>18</xdr:col>
      <xdr:colOff>209549</xdr:colOff>
      <xdr:row>27</xdr:row>
      <xdr:rowOff>38100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463DC29D-D73C-4810-A479-7050AA356D03}"/>
            </a:ext>
          </a:extLst>
        </xdr:cNvPr>
        <xdr:cNvSpPr/>
      </xdr:nvSpPr>
      <xdr:spPr>
        <a:xfrm>
          <a:off x="10601324" y="4362449"/>
          <a:ext cx="314325" cy="1276351"/>
        </a:xfrm>
        <a:prstGeom prst="rightBrac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18</xdr:col>
      <xdr:colOff>571500</xdr:colOff>
      <xdr:row>21</xdr:row>
      <xdr:rowOff>19050</xdr:rowOff>
    </xdr:from>
    <xdr:to>
      <xdr:col>19</xdr:col>
      <xdr:colOff>266700</xdr:colOff>
      <xdr:row>27</xdr:row>
      <xdr:rowOff>28574</xdr:rowOff>
    </xdr:to>
    <xdr:sp macro="" textlink="">
      <xdr:nvSpPr>
        <xdr:cNvPr id="11" name="Left Brace 10">
          <a:extLst>
            <a:ext uri="{FF2B5EF4-FFF2-40B4-BE49-F238E27FC236}">
              <a16:creationId xmlns:a16="http://schemas.microsoft.com/office/drawing/2014/main" id="{3D089D15-7FFA-4DBA-B667-4AA9C1EFB865}"/>
            </a:ext>
          </a:extLst>
        </xdr:cNvPr>
        <xdr:cNvSpPr/>
      </xdr:nvSpPr>
      <xdr:spPr>
        <a:xfrm>
          <a:off x="11277600" y="4419600"/>
          <a:ext cx="304800" cy="1209674"/>
        </a:xfrm>
        <a:prstGeom prst="leftBrac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597476</xdr:colOff>
      <xdr:row>0</xdr:row>
      <xdr:rowOff>103910</xdr:rowOff>
    </xdr:from>
    <xdr:to>
      <xdr:col>20</xdr:col>
      <xdr:colOff>329851</xdr:colOff>
      <xdr:row>32</xdr:row>
      <xdr:rowOff>101312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664F614-FEA4-47E1-90DA-ECF34119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4067" y="103910"/>
          <a:ext cx="7612148" cy="533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103909</xdr:colOff>
      <xdr:row>30</xdr:row>
      <xdr:rowOff>69272</xdr:rowOff>
    </xdr:from>
    <xdr:to>
      <xdr:col>11</xdr:col>
      <xdr:colOff>554182</xdr:colOff>
      <xdr:row>32</xdr:row>
      <xdr:rowOff>121227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747835-D777-4BB6-BD30-508C38F4FF13}"/>
            </a:ext>
          </a:extLst>
        </xdr:cNvPr>
        <xdr:cNvSpPr txBox="1"/>
      </xdr:nvSpPr>
      <xdr:spPr>
        <a:xfrm>
          <a:off x="6425045" y="5074227"/>
          <a:ext cx="450273" cy="381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19</xdr:col>
      <xdr:colOff>424294</xdr:colOff>
      <xdr:row>18</xdr:row>
      <xdr:rowOff>8658</xdr:rowOff>
    </xdr:from>
    <xdr:to>
      <xdr:col>20</xdr:col>
      <xdr:colOff>268430</xdr:colOff>
      <xdr:row>20</xdr:row>
      <xdr:rowOff>121226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58B3FE3-FDE5-4BF9-9A8A-F461C11F5239}"/>
            </a:ext>
          </a:extLst>
        </xdr:cNvPr>
        <xdr:cNvSpPr txBox="1"/>
      </xdr:nvSpPr>
      <xdr:spPr>
        <a:xfrm>
          <a:off x="11594521" y="3039340"/>
          <a:ext cx="450273" cy="44161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9</xdr:row>
      <xdr:rowOff>66675</xdr:rowOff>
    </xdr:from>
    <xdr:to>
      <xdr:col>11</xdr:col>
      <xdr:colOff>200025</xdr:colOff>
      <xdr:row>15</xdr:row>
      <xdr:rowOff>152400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847850"/>
          <a:ext cx="601027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66676</xdr:rowOff>
    </xdr:from>
    <xdr:to>
      <xdr:col>11</xdr:col>
      <xdr:colOff>285750</xdr:colOff>
      <xdr:row>45</xdr:row>
      <xdr:rowOff>108962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1"/>
          <a:ext cx="7258050" cy="3337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428625</xdr:colOff>
      <xdr:row>16</xdr:row>
      <xdr:rowOff>190500</xdr:rowOff>
    </xdr:from>
    <xdr:to>
      <xdr:col>10</xdr:col>
      <xdr:colOff>247650</xdr:colOff>
      <xdr:row>16</xdr:row>
      <xdr:rowOff>190500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CxnSpPr/>
      </xdr:nvCxnSpPr>
      <xdr:spPr>
        <a:xfrm flipH="1">
          <a:off x="5915025" y="3133725"/>
          <a:ext cx="428625" cy="0"/>
        </a:xfrm>
        <a:prstGeom prst="straightConnector1">
          <a:avLst/>
        </a:prstGeom>
        <a:ln w="28575">
          <a:solidFill>
            <a:srgbClr val="00B050"/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18</xdr:row>
      <xdr:rowOff>9525</xdr:rowOff>
    </xdr:from>
    <xdr:to>
      <xdr:col>9</xdr:col>
      <xdr:colOff>171450</xdr:colOff>
      <xdr:row>18</xdr:row>
      <xdr:rowOff>9525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CxnSpPr/>
      </xdr:nvCxnSpPr>
      <xdr:spPr>
        <a:xfrm flipH="1">
          <a:off x="5238750" y="3343275"/>
          <a:ext cx="419100" cy="0"/>
        </a:xfrm>
        <a:prstGeom prst="straightConnector1">
          <a:avLst/>
        </a:prstGeom>
        <a:ln w="285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0</xdr:colOff>
      <xdr:row>2</xdr:row>
      <xdr:rowOff>0</xdr:rowOff>
    </xdr:from>
    <xdr:to>
      <xdr:col>26</xdr:col>
      <xdr:colOff>56229</xdr:colOff>
      <xdr:row>32</xdr:row>
      <xdr:rowOff>94517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400050"/>
          <a:ext cx="7371429" cy="5866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476249</xdr:colOff>
      <xdr:row>0</xdr:row>
      <xdr:rowOff>0</xdr:rowOff>
    </xdr:from>
    <xdr:to>
      <xdr:col>21</xdr:col>
      <xdr:colOff>514895</xdr:colOff>
      <xdr:row>35</xdr:row>
      <xdr:rowOff>15980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644F7C-6FB0-4A2C-8040-163F93596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3340" y="0"/>
          <a:ext cx="8524555" cy="60253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ional%20Management\Service%20Delivery%20Support\Service%20Quality\POPA\Process%20Improvement%20Initiative\Remittance%20Form-%20Official%20Version%20-%20Revised%20Ju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cy Remit pg1"/>
      <sheetName val="Agency Remit pg2"/>
      <sheetName val="Instructions Remit pg 1 (ENG)"/>
      <sheetName val="Instructions Remit pg 2 (ENG)"/>
      <sheetName val="Instructions Remit Pg. 1 (FR)"/>
      <sheetName val="Instructions Remit Pg. 2 (FR)"/>
      <sheetName val="dropdown menus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 t="str">
            <v>E</v>
          </cell>
          <cell r="D6" t="str">
            <v>E</v>
          </cell>
          <cell r="E6" t="str">
            <v>Emergency Measures Act (COVID) / Loi sur les mesures d’urgence (COVID)</v>
          </cell>
        </row>
        <row r="12">
          <cell r="C12" t="str">
            <v>T</v>
          </cell>
          <cell r="D12" t="str">
            <v>T</v>
          </cell>
          <cell r="E12" t="str">
            <v>TOBACCO TAX ACT / LOI DE LA TAXE SUR LE TABAC</v>
          </cell>
        </row>
        <row r="14">
          <cell r="C14" t="str">
            <v>Z</v>
          </cell>
          <cell r="D14" t="str">
            <v>Z</v>
          </cell>
          <cell r="E14" t="str">
            <v>CANNABIS CONTROL ACT / LOI SUR LA RÈGLEMENTATION DU CANNABIS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77"/>
  <sheetViews>
    <sheetView tabSelected="1" zoomScale="75" zoomScaleNormal="75" workbookViewId="0">
      <selection activeCell="G5" sqref="G5:M5"/>
    </sheetView>
  </sheetViews>
  <sheetFormatPr defaultColWidth="8.85546875" defaultRowHeight="12.75" x14ac:dyDescent="0.2"/>
  <cols>
    <col min="1" max="1" width="7.140625" style="24" customWidth="1"/>
    <col min="2" max="2" width="3.28515625" style="24" customWidth="1"/>
    <col min="3" max="3" width="11.42578125" style="24" customWidth="1"/>
    <col min="4" max="4" width="8.5703125" style="92" customWidth="1"/>
    <col min="5" max="5" width="14.28515625" style="92" customWidth="1"/>
    <col min="6" max="6" width="16.28515625" style="24" customWidth="1"/>
    <col min="7" max="7" width="16.7109375" style="24" customWidth="1"/>
    <col min="8" max="8" width="13.140625" style="103" customWidth="1"/>
    <col min="9" max="10" width="7.85546875" style="92" customWidth="1"/>
    <col min="11" max="11" width="2.42578125" style="92" customWidth="1"/>
    <col min="12" max="12" width="3.7109375" style="24" customWidth="1"/>
    <col min="13" max="13" width="11.42578125" style="94" customWidth="1"/>
    <col min="14" max="14" width="8.5703125" style="94" customWidth="1"/>
    <col min="15" max="15" width="15" style="24" customWidth="1"/>
    <col min="16" max="16" width="16.28515625" style="196" customWidth="1"/>
    <col min="17" max="17" width="16.5703125" style="92" customWidth="1"/>
    <col min="18" max="18" width="13.5703125" style="92" customWidth="1"/>
    <col min="19" max="19" width="7.140625" style="24" customWidth="1"/>
    <col min="20" max="20" width="3.42578125" style="24" customWidth="1"/>
    <col min="21" max="21" width="8.85546875" style="24" customWidth="1"/>
    <col min="22" max="22" width="9.140625" style="24" customWidth="1"/>
    <col min="23" max="25" width="8.85546875" style="24" customWidth="1"/>
    <col min="26" max="34" width="8.85546875" style="24"/>
    <col min="35" max="35" width="23" style="24" customWidth="1"/>
    <col min="36" max="16384" width="8.85546875" style="24"/>
  </cols>
  <sheetData>
    <row r="1" spans="1:35" s="21" customFormat="1" ht="18" x14ac:dyDescent="0.25">
      <c r="A1" s="27"/>
      <c r="B1" s="264" t="s">
        <v>45</v>
      </c>
      <c r="C1" s="264"/>
      <c r="D1" s="264"/>
      <c r="E1" s="264"/>
      <c r="F1" s="264"/>
      <c r="G1" s="264"/>
      <c r="H1" s="264"/>
      <c r="I1" s="264"/>
      <c r="J1" s="264"/>
      <c r="K1" s="264"/>
      <c r="L1" s="27"/>
      <c r="M1" s="27"/>
      <c r="N1" s="27"/>
      <c r="O1" s="27"/>
      <c r="P1" s="192"/>
      <c r="R1" s="124"/>
      <c r="AI1" s="27"/>
    </row>
    <row r="2" spans="1:35" s="21" customFormat="1" ht="18" customHeight="1" x14ac:dyDescent="0.25">
      <c r="A2" s="27"/>
      <c r="B2" s="264" t="s">
        <v>46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73"/>
      <c r="O2" s="27"/>
      <c r="P2" s="192"/>
      <c r="R2" s="124"/>
      <c r="U2" s="24"/>
      <c r="AI2" s="28"/>
    </row>
    <row r="3" spans="1:35" s="21" customFormat="1" ht="12" customHeight="1" x14ac:dyDescent="0.25">
      <c r="A3" s="27"/>
      <c r="B3" s="27"/>
      <c r="C3" s="73"/>
      <c r="D3" s="28"/>
      <c r="E3" s="28"/>
      <c r="F3" s="27"/>
      <c r="G3" s="27"/>
      <c r="H3" s="28"/>
      <c r="I3" s="28"/>
      <c r="J3" s="28"/>
      <c r="K3" s="28"/>
      <c r="L3" s="27"/>
      <c r="M3" s="27"/>
      <c r="N3" s="27"/>
      <c r="O3" s="27"/>
      <c r="P3" s="192"/>
      <c r="R3" s="124"/>
      <c r="AI3" s="28"/>
    </row>
    <row r="4" spans="1:35" s="21" customFormat="1" ht="18" x14ac:dyDescent="0.25">
      <c r="A4" s="27"/>
      <c r="C4" s="277" t="s">
        <v>8</v>
      </c>
      <c r="D4" s="277"/>
      <c r="E4" s="277"/>
      <c r="F4" s="27"/>
      <c r="G4" s="277" t="s">
        <v>47</v>
      </c>
      <c r="H4" s="277"/>
      <c r="I4" s="277"/>
      <c r="J4" s="277"/>
      <c r="K4" s="277"/>
      <c r="L4" s="277"/>
      <c r="M4" s="277"/>
      <c r="O4" s="273" t="s">
        <v>88</v>
      </c>
      <c r="P4" s="273"/>
      <c r="Q4" s="273"/>
      <c r="R4" s="124"/>
      <c r="AI4" s="74"/>
    </row>
    <row r="5" spans="1:35" s="21" customFormat="1" ht="18" x14ac:dyDescent="0.25">
      <c r="A5" s="27"/>
      <c r="C5" s="17" t="s">
        <v>11</v>
      </c>
      <c r="D5" s="17" t="s">
        <v>10</v>
      </c>
      <c r="E5" s="75" t="s">
        <v>9</v>
      </c>
      <c r="F5" s="73"/>
      <c r="G5" s="274"/>
      <c r="H5" s="275"/>
      <c r="I5" s="275"/>
      <c r="J5" s="275"/>
      <c r="K5" s="275"/>
      <c r="L5" s="275"/>
      <c r="M5" s="276"/>
      <c r="N5" s="47"/>
      <c r="O5" s="274"/>
      <c r="P5" s="275"/>
      <c r="Q5" s="276"/>
      <c r="R5" s="124"/>
      <c r="AI5" s="74"/>
    </row>
    <row r="6" spans="1:35" s="21" customFormat="1" ht="18" x14ac:dyDescent="0.25">
      <c r="A6" s="27"/>
      <c r="B6" s="76"/>
      <c r="C6" s="250"/>
      <c r="D6" s="250"/>
      <c r="E6" s="250"/>
      <c r="F6" s="27"/>
      <c r="G6" s="278"/>
      <c r="H6" s="278"/>
      <c r="I6" s="278"/>
      <c r="J6" s="278"/>
      <c r="K6" s="278"/>
      <c r="L6" s="278"/>
      <c r="M6" s="278"/>
      <c r="P6" s="192"/>
      <c r="R6" s="124"/>
      <c r="AI6" s="74"/>
    </row>
    <row r="7" spans="1:35" s="21" customFormat="1" ht="12" customHeight="1" x14ac:dyDescent="0.25">
      <c r="A7" s="27"/>
      <c r="B7" s="56"/>
      <c r="C7" s="77"/>
      <c r="D7" s="78"/>
      <c r="E7" s="78"/>
      <c r="F7" s="56"/>
      <c r="G7" s="56"/>
      <c r="H7" s="78"/>
      <c r="I7" s="78"/>
      <c r="J7" s="78"/>
      <c r="K7" s="78"/>
      <c r="L7" s="56"/>
      <c r="M7" s="56"/>
      <c r="N7" s="56"/>
      <c r="O7" s="56"/>
      <c r="P7" s="193"/>
      <c r="Q7" s="78"/>
      <c r="R7" s="124"/>
      <c r="AI7" s="79"/>
    </row>
    <row r="8" spans="1:35" s="81" customFormat="1" ht="33.75" customHeight="1" x14ac:dyDescent="0.25">
      <c r="A8" s="73"/>
      <c r="B8" s="267" t="s">
        <v>194</v>
      </c>
      <c r="C8" s="266"/>
      <c r="D8" s="266"/>
      <c r="E8" s="266"/>
      <c r="F8" s="266"/>
      <c r="G8" s="266"/>
      <c r="H8" s="266"/>
      <c r="I8" s="80"/>
      <c r="J8" s="80"/>
      <c r="K8" s="267" t="s">
        <v>193</v>
      </c>
      <c r="L8" s="265"/>
      <c r="M8" s="265"/>
      <c r="N8" s="265"/>
      <c r="O8" s="265"/>
      <c r="P8" s="265"/>
      <c r="Q8" s="265"/>
      <c r="R8" s="125"/>
    </row>
    <row r="9" spans="1:35" s="81" customFormat="1" ht="67.5" customHeight="1" x14ac:dyDescent="0.25">
      <c r="A9" s="73"/>
      <c r="B9" s="265" t="s">
        <v>118</v>
      </c>
      <c r="C9" s="266"/>
      <c r="D9" s="266"/>
      <c r="E9" s="266"/>
      <c r="F9" s="266"/>
      <c r="G9" s="266"/>
      <c r="H9" s="266"/>
      <c r="I9" s="80"/>
      <c r="J9" s="80"/>
      <c r="K9" s="265" t="s">
        <v>119</v>
      </c>
      <c r="L9" s="265"/>
      <c r="M9" s="265"/>
      <c r="N9" s="265"/>
      <c r="O9" s="265"/>
      <c r="P9" s="265"/>
      <c r="Q9" s="265"/>
      <c r="R9" s="125"/>
    </row>
    <row r="10" spans="1:35" s="81" customFormat="1" ht="18.75" customHeight="1" x14ac:dyDescent="0.25">
      <c r="A10" s="73"/>
      <c r="B10" s="267"/>
      <c r="C10" s="268"/>
      <c r="D10" s="268"/>
      <c r="E10" s="268"/>
      <c r="F10" s="268"/>
      <c r="G10" s="268"/>
      <c r="H10" s="268"/>
      <c r="I10" s="82"/>
      <c r="J10" s="82"/>
      <c r="K10" s="267"/>
      <c r="L10" s="267"/>
      <c r="M10" s="267"/>
      <c r="N10" s="267"/>
      <c r="O10" s="267"/>
      <c r="P10" s="267"/>
      <c r="Q10" s="267"/>
      <c r="R10" s="125"/>
    </row>
    <row r="11" spans="1:35" s="81" customFormat="1" ht="8.25" customHeight="1" thickBot="1" x14ac:dyDescent="0.3">
      <c r="B11" s="83"/>
      <c r="C11" s="84"/>
      <c r="D11" s="85"/>
      <c r="E11" s="85"/>
      <c r="F11" s="85"/>
      <c r="G11" s="85"/>
      <c r="H11" s="86"/>
      <c r="I11" s="85"/>
      <c r="J11" s="85"/>
      <c r="K11" s="86"/>
      <c r="L11" s="87"/>
      <c r="M11" s="87"/>
      <c r="N11" s="87"/>
      <c r="O11" s="87"/>
      <c r="P11" s="194"/>
      <c r="Q11" s="87"/>
      <c r="R11" s="125"/>
    </row>
    <row r="12" spans="1:35" s="81" customFormat="1" ht="8.25" customHeight="1" x14ac:dyDescent="0.25">
      <c r="C12" s="88"/>
      <c r="D12" s="31"/>
      <c r="E12" s="31"/>
      <c r="F12" s="31"/>
      <c r="G12" s="31"/>
      <c r="H12" s="89"/>
      <c r="I12" s="31"/>
      <c r="J12" s="31"/>
      <c r="K12" s="89"/>
      <c r="L12" s="90"/>
      <c r="M12" s="90"/>
      <c r="N12" s="90"/>
      <c r="O12" s="90"/>
      <c r="P12" s="195"/>
      <c r="Q12" s="90"/>
      <c r="R12" s="125"/>
    </row>
    <row r="13" spans="1:35" s="81" customFormat="1" ht="27.75" customHeight="1" x14ac:dyDescent="0.2">
      <c r="B13" s="269" t="s">
        <v>82</v>
      </c>
      <c r="C13" s="254" t="s">
        <v>123</v>
      </c>
      <c r="D13" s="254"/>
      <c r="E13" s="254"/>
      <c r="F13" s="254"/>
      <c r="G13" s="254"/>
      <c r="H13" s="254"/>
      <c r="I13" s="91"/>
      <c r="J13" s="91"/>
      <c r="K13" s="91"/>
      <c r="L13" s="272" t="s">
        <v>82</v>
      </c>
      <c r="M13" s="256" t="s">
        <v>108</v>
      </c>
      <c r="N13" s="256"/>
      <c r="O13" s="256"/>
      <c r="P13" s="256"/>
      <c r="Q13" s="256"/>
      <c r="R13" s="256"/>
    </row>
    <row r="14" spans="1:35" s="81" customFormat="1" ht="15" x14ac:dyDescent="0.2">
      <c r="B14" s="270"/>
      <c r="C14" s="255" t="s">
        <v>98</v>
      </c>
      <c r="D14" s="255"/>
      <c r="E14" s="255"/>
      <c r="F14" s="255"/>
      <c r="G14" s="255"/>
      <c r="H14" s="255"/>
      <c r="I14" s="91"/>
      <c r="J14" s="91"/>
      <c r="K14" s="91"/>
      <c r="L14" s="272"/>
      <c r="M14" s="257" t="s">
        <v>101</v>
      </c>
      <c r="N14" s="257"/>
      <c r="O14" s="257"/>
      <c r="P14" s="257"/>
      <c r="Q14" s="257"/>
      <c r="R14" s="257"/>
    </row>
    <row r="15" spans="1:35" s="81" customFormat="1" ht="32.25" customHeight="1" x14ac:dyDescent="0.2">
      <c r="B15" s="270"/>
      <c r="C15" s="254" t="s">
        <v>107</v>
      </c>
      <c r="D15" s="254"/>
      <c r="E15" s="254"/>
      <c r="F15" s="254"/>
      <c r="G15" s="254"/>
      <c r="H15" s="254"/>
      <c r="I15" s="91"/>
      <c r="J15" s="91"/>
      <c r="K15" s="91"/>
      <c r="L15" s="272"/>
      <c r="M15" s="257" t="s">
        <v>100</v>
      </c>
      <c r="N15" s="257"/>
      <c r="O15" s="257"/>
      <c r="P15" s="257"/>
      <c r="Q15" s="257"/>
      <c r="R15" s="257"/>
    </row>
    <row r="16" spans="1:35" s="81" customFormat="1" ht="32.25" customHeight="1" x14ac:dyDescent="0.2">
      <c r="B16" s="270"/>
      <c r="C16" s="279" t="s">
        <v>201</v>
      </c>
      <c r="D16" s="280"/>
      <c r="E16" s="280"/>
      <c r="F16" s="280"/>
      <c r="G16" s="280"/>
      <c r="H16" s="281"/>
      <c r="I16" s="91"/>
      <c r="J16" s="91"/>
      <c r="K16" s="91"/>
      <c r="L16" s="272"/>
      <c r="M16" s="261" t="s">
        <v>231</v>
      </c>
      <c r="N16" s="262"/>
      <c r="O16" s="262"/>
      <c r="P16" s="262"/>
      <c r="Q16" s="262"/>
      <c r="R16" s="263"/>
    </row>
    <row r="17" spans="2:25" s="81" customFormat="1" ht="15" customHeight="1" x14ac:dyDescent="0.2">
      <c r="B17" s="271"/>
      <c r="C17" s="255" t="s">
        <v>120</v>
      </c>
      <c r="D17" s="255"/>
      <c r="E17" s="255"/>
      <c r="F17" s="255"/>
      <c r="G17" s="255"/>
      <c r="H17" s="255"/>
      <c r="I17" s="91"/>
      <c r="J17" s="91"/>
      <c r="K17" s="91"/>
      <c r="L17" s="272"/>
      <c r="M17" s="257" t="s">
        <v>99</v>
      </c>
      <c r="N17" s="257"/>
      <c r="O17" s="257"/>
      <c r="P17" s="257"/>
      <c r="Q17" s="257"/>
      <c r="R17" s="257"/>
    </row>
    <row r="18" spans="2:25" s="81" customFormat="1" ht="15" customHeight="1" x14ac:dyDescent="0.2">
      <c r="B18" s="180"/>
      <c r="C18" s="255"/>
      <c r="D18" s="255"/>
      <c r="E18" s="255"/>
      <c r="F18" s="255"/>
      <c r="G18" s="255"/>
      <c r="H18" s="255"/>
      <c r="I18" s="91"/>
      <c r="J18" s="91"/>
      <c r="K18" s="91"/>
      <c r="L18" s="180"/>
      <c r="M18" s="257" t="s">
        <v>232</v>
      </c>
      <c r="N18" s="257"/>
      <c r="O18" s="257"/>
      <c r="P18" s="257"/>
      <c r="Q18" s="257"/>
      <c r="R18" s="257"/>
    </row>
    <row r="19" spans="2:25" ht="9" customHeight="1" thickBot="1" x14ac:dyDescent="0.25">
      <c r="B19" s="132"/>
      <c r="H19" s="120"/>
      <c r="I19" s="93"/>
      <c r="J19" s="93"/>
      <c r="K19" s="93"/>
      <c r="L19" s="127"/>
    </row>
    <row r="20" spans="2:25" s="95" customFormat="1" ht="108.75" customHeight="1" thickBot="1" x14ac:dyDescent="0.25">
      <c r="B20" s="282" t="s">
        <v>87</v>
      </c>
      <c r="C20" s="282"/>
      <c r="D20" s="204" t="s">
        <v>82</v>
      </c>
      <c r="E20" s="205" t="s">
        <v>202</v>
      </c>
      <c r="F20" s="205" t="s">
        <v>86</v>
      </c>
      <c r="G20" s="206" t="s">
        <v>192</v>
      </c>
      <c r="H20" s="207" t="s">
        <v>184</v>
      </c>
      <c r="L20" s="251" t="str">
        <f>B20</f>
        <v>Series # /
# de série</v>
      </c>
      <c r="M20" s="252"/>
      <c r="N20" s="205" t="str">
        <f>D20</f>
        <v>Code</v>
      </c>
      <c r="O20" s="205" t="str">
        <f>E20</f>
        <v>Void / Not Paid
OR/OU 
annulé / impayé</v>
      </c>
      <c r="P20" s="205" t="str">
        <f>F20</f>
        <v>Agency Total / total d'agence</v>
      </c>
      <c r="Q20" s="206" t="str">
        <f>G20</f>
        <v>JPS Portion / portion de Sécurité Publique</v>
      </c>
      <c r="R20" s="207" t="str">
        <f>H20</f>
        <v>Paid at / paiement a</v>
      </c>
      <c r="S20" s="112"/>
      <c r="T20" s="109"/>
      <c r="U20" s="109"/>
      <c r="V20" s="109"/>
      <c r="W20" s="109"/>
      <c r="X20" s="109"/>
    </row>
    <row r="21" spans="2:25" ht="20.100000000000001" customHeight="1" x14ac:dyDescent="0.25">
      <c r="B21" s="96" t="s">
        <v>85</v>
      </c>
      <c r="C21" s="7"/>
      <c r="D21" s="9"/>
      <c r="E21" s="110"/>
      <c r="F21" s="4"/>
      <c r="G21" s="158">
        <f>IF(H21="JPS",0,IF(ISBLANK(F21),0,F21-4.5))</f>
        <v>0</v>
      </c>
      <c r="H21" s="159"/>
      <c r="L21" s="96" t="s">
        <v>227</v>
      </c>
      <c r="M21" s="7"/>
      <c r="N21" s="9"/>
      <c r="O21" s="110"/>
      <c r="P21" s="4"/>
      <c r="Q21" s="158">
        <f>IF(R21="JPS",0,IF(ISBLANK(P21),0,P21-4.5))</f>
        <v>0</v>
      </c>
      <c r="R21" s="160"/>
      <c r="S21" s="113"/>
      <c r="T21" s="98"/>
      <c r="U21" s="114"/>
      <c r="V21" s="98"/>
      <c r="W21" s="114"/>
      <c r="X21" s="113"/>
      <c r="Y21" s="111"/>
    </row>
    <row r="22" spans="2:25" ht="20.100000000000001" customHeight="1" x14ac:dyDescent="0.25">
      <c r="B22" s="96" t="s">
        <v>85</v>
      </c>
      <c r="C22" s="7"/>
      <c r="D22" s="9"/>
      <c r="E22" s="110"/>
      <c r="F22" s="4"/>
      <c r="G22" s="158">
        <f t="shared" ref="G22:G35" si="0">IF(H22="JUS",0,IF(ISBLANK(F22),0,F22-4.5))</f>
        <v>0</v>
      </c>
      <c r="H22" s="141"/>
      <c r="I22" s="119"/>
      <c r="L22" s="96" t="s">
        <v>227</v>
      </c>
      <c r="M22" s="7"/>
      <c r="N22" s="9"/>
      <c r="O22" s="110"/>
      <c r="P22" s="4"/>
      <c r="Q22" s="118">
        <f t="shared" ref="Q22:Q35" si="1">IF(R22="JUS",0,IF(ISBLANK(P22),0,P22-4.5))</f>
        <v>0</v>
      </c>
      <c r="R22" s="142"/>
      <c r="S22" s="115"/>
      <c r="T22" s="98"/>
      <c r="U22" s="114"/>
      <c r="V22" s="98"/>
      <c r="W22" s="114"/>
      <c r="X22" s="113"/>
      <c r="Y22" s="111"/>
    </row>
    <row r="23" spans="2:25" ht="20.100000000000001" customHeight="1" x14ac:dyDescent="0.25">
      <c r="B23" s="96" t="s">
        <v>85</v>
      </c>
      <c r="C23" s="7"/>
      <c r="D23" s="9"/>
      <c r="E23" s="110"/>
      <c r="F23" s="4"/>
      <c r="G23" s="158">
        <f t="shared" si="0"/>
        <v>0</v>
      </c>
      <c r="H23" s="141"/>
      <c r="L23" s="96" t="s">
        <v>227</v>
      </c>
      <c r="M23" s="7"/>
      <c r="N23" s="9"/>
      <c r="O23" s="110"/>
      <c r="P23" s="4"/>
      <c r="Q23" s="118">
        <f t="shared" si="1"/>
        <v>0</v>
      </c>
      <c r="R23" s="142"/>
      <c r="S23" s="98"/>
      <c r="T23" s="116"/>
      <c r="U23" s="98"/>
      <c r="V23" s="116"/>
      <c r="W23" s="116"/>
      <c r="X23" s="98"/>
    </row>
    <row r="24" spans="2:25" ht="20.100000000000001" customHeight="1" x14ac:dyDescent="0.25">
      <c r="B24" s="96" t="s">
        <v>85</v>
      </c>
      <c r="C24" s="7"/>
      <c r="D24" s="9"/>
      <c r="E24" s="110"/>
      <c r="F24" s="4"/>
      <c r="G24" s="158">
        <f t="shared" si="0"/>
        <v>0</v>
      </c>
      <c r="H24" s="141"/>
      <c r="L24" s="96" t="s">
        <v>227</v>
      </c>
      <c r="M24" s="7"/>
      <c r="N24" s="9"/>
      <c r="O24" s="110"/>
      <c r="P24" s="4"/>
      <c r="Q24" s="118">
        <f t="shared" si="1"/>
        <v>0</v>
      </c>
      <c r="R24" s="142"/>
      <c r="S24" s="98"/>
      <c r="T24" s="116"/>
      <c r="U24" s="116"/>
      <c r="V24" s="116"/>
      <c r="W24" s="116"/>
      <c r="X24" s="98"/>
    </row>
    <row r="25" spans="2:25" ht="20.100000000000001" customHeight="1" x14ac:dyDescent="0.25">
      <c r="B25" s="96" t="s">
        <v>85</v>
      </c>
      <c r="C25" s="7"/>
      <c r="D25" s="9"/>
      <c r="E25" s="110"/>
      <c r="F25" s="4"/>
      <c r="G25" s="158">
        <f t="shared" si="0"/>
        <v>0</v>
      </c>
      <c r="H25" s="141"/>
      <c r="L25" s="96" t="s">
        <v>227</v>
      </c>
      <c r="M25" s="7"/>
      <c r="N25" s="9"/>
      <c r="O25" s="110"/>
      <c r="P25" s="4"/>
      <c r="Q25" s="118">
        <f t="shared" si="1"/>
        <v>0</v>
      </c>
      <c r="R25" s="142"/>
      <c r="S25" s="98"/>
      <c r="T25" s="116"/>
      <c r="U25" s="116"/>
      <c r="V25" s="116"/>
      <c r="W25" s="116"/>
      <c r="X25" s="98"/>
    </row>
    <row r="26" spans="2:25" ht="20.100000000000001" customHeight="1" x14ac:dyDescent="0.25">
      <c r="B26" s="96" t="s">
        <v>85</v>
      </c>
      <c r="C26" s="7"/>
      <c r="D26" s="9"/>
      <c r="E26" s="110"/>
      <c r="F26" s="4"/>
      <c r="G26" s="158">
        <f t="shared" si="0"/>
        <v>0</v>
      </c>
      <c r="H26" s="141"/>
      <c r="L26" s="96" t="s">
        <v>227</v>
      </c>
      <c r="M26" s="7"/>
      <c r="N26" s="9"/>
      <c r="O26" s="110"/>
      <c r="P26" s="4"/>
      <c r="Q26" s="118">
        <f t="shared" si="1"/>
        <v>0</v>
      </c>
      <c r="R26" s="142"/>
      <c r="S26" s="98"/>
      <c r="T26" s="116"/>
      <c r="U26" s="116"/>
      <c r="V26" s="116"/>
      <c r="W26" s="116"/>
      <c r="X26" s="98"/>
    </row>
    <row r="27" spans="2:25" ht="20.100000000000001" customHeight="1" x14ac:dyDescent="0.25">
      <c r="B27" s="96" t="s">
        <v>85</v>
      </c>
      <c r="C27" s="7"/>
      <c r="D27" s="9"/>
      <c r="E27" s="110"/>
      <c r="F27" s="4"/>
      <c r="G27" s="158">
        <f t="shared" si="0"/>
        <v>0</v>
      </c>
      <c r="H27" s="142"/>
      <c r="L27" s="96" t="s">
        <v>227</v>
      </c>
      <c r="M27" s="8"/>
      <c r="N27" s="9"/>
      <c r="O27" s="110"/>
      <c r="P27" s="4"/>
      <c r="Q27" s="118">
        <f t="shared" si="1"/>
        <v>0</v>
      </c>
      <c r="R27" s="142"/>
      <c r="S27" s="98"/>
      <c r="T27" s="116"/>
      <c r="U27" s="116"/>
      <c r="V27" s="116"/>
      <c r="W27" s="116"/>
      <c r="X27" s="98"/>
    </row>
    <row r="28" spans="2:25" ht="20.100000000000001" customHeight="1" x14ac:dyDescent="0.25">
      <c r="B28" s="96" t="s">
        <v>85</v>
      </c>
      <c r="C28" s="7"/>
      <c r="D28" s="9"/>
      <c r="E28" s="110"/>
      <c r="F28" s="4"/>
      <c r="G28" s="158">
        <f t="shared" si="0"/>
        <v>0</v>
      </c>
      <c r="H28" s="141"/>
      <c r="L28" s="96" t="s">
        <v>227</v>
      </c>
      <c r="M28" s="8"/>
      <c r="N28" s="9"/>
      <c r="O28" s="110"/>
      <c r="P28" s="4"/>
      <c r="Q28" s="118">
        <f t="shared" si="1"/>
        <v>0</v>
      </c>
      <c r="R28" s="142"/>
      <c r="S28" s="98"/>
      <c r="T28" s="116"/>
      <c r="U28" s="116"/>
      <c r="V28" s="116"/>
      <c r="W28" s="116"/>
      <c r="X28" s="98"/>
    </row>
    <row r="29" spans="2:25" ht="20.100000000000001" customHeight="1" x14ac:dyDescent="0.25">
      <c r="B29" s="96" t="s">
        <v>85</v>
      </c>
      <c r="C29" s="7"/>
      <c r="D29" s="9"/>
      <c r="E29" s="110"/>
      <c r="F29" s="4"/>
      <c r="G29" s="158">
        <f t="shared" si="0"/>
        <v>0</v>
      </c>
      <c r="H29" s="141"/>
      <c r="L29" s="96" t="s">
        <v>227</v>
      </c>
      <c r="M29" s="8"/>
      <c r="N29" s="9"/>
      <c r="O29" s="110"/>
      <c r="P29" s="4"/>
      <c r="Q29" s="118">
        <f t="shared" si="1"/>
        <v>0</v>
      </c>
      <c r="R29" s="142"/>
      <c r="S29" s="98"/>
      <c r="T29" s="116"/>
      <c r="U29" s="116"/>
      <c r="V29" s="116"/>
      <c r="W29" s="116"/>
      <c r="X29" s="98"/>
    </row>
    <row r="30" spans="2:25" ht="20.100000000000001" customHeight="1" x14ac:dyDescent="0.25">
      <c r="B30" s="96" t="s">
        <v>85</v>
      </c>
      <c r="C30" s="8"/>
      <c r="D30" s="9"/>
      <c r="E30" s="110"/>
      <c r="F30" s="4"/>
      <c r="G30" s="158">
        <f t="shared" si="0"/>
        <v>0</v>
      </c>
      <c r="H30" s="141"/>
      <c r="L30" s="96" t="s">
        <v>227</v>
      </c>
      <c r="M30" s="8"/>
      <c r="N30" s="9"/>
      <c r="O30" s="110"/>
      <c r="P30" s="4"/>
      <c r="Q30" s="118">
        <f t="shared" si="1"/>
        <v>0</v>
      </c>
      <c r="R30" s="142"/>
      <c r="T30" s="97"/>
      <c r="U30" s="97"/>
      <c r="V30" s="97"/>
      <c r="W30" s="97"/>
    </row>
    <row r="31" spans="2:25" ht="20.100000000000001" customHeight="1" x14ac:dyDescent="0.25">
      <c r="B31" s="96" t="s">
        <v>85</v>
      </c>
      <c r="C31" s="8"/>
      <c r="D31" s="9"/>
      <c r="E31" s="110"/>
      <c r="F31" s="4"/>
      <c r="G31" s="158">
        <f t="shared" si="0"/>
        <v>0</v>
      </c>
      <c r="H31" s="141"/>
      <c r="L31" s="96" t="s">
        <v>227</v>
      </c>
      <c r="M31" s="8"/>
      <c r="N31" s="9"/>
      <c r="O31" s="110"/>
      <c r="P31" s="4"/>
      <c r="Q31" s="118">
        <f t="shared" si="1"/>
        <v>0</v>
      </c>
      <c r="R31" s="142"/>
      <c r="T31" s="97"/>
      <c r="U31" s="97"/>
      <c r="V31" s="97"/>
      <c r="W31" s="97"/>
    </row>
    <row r="32" spans="2:25" ht="20.100000000000001" customHeight="1" x14ac:dyDescent="0.25">
      <c r="B32" s="96" t="s">
        <v>85</v>
      </c>
      <c r="C32" s="8"/>
      <c r="D32" s="9"/>
      <c r="E32" s="110"/>
      <c r="F32" s="4"/>
      <c r="G32" s="158">
        <f t="shared" si="0"/>
        <v>0</v>
      </c>
      <c r="H32" s="141"/>
      <c r="L32" s="96" t="s">
        <v>227</v>
      </c>
      <c r="M32" s="8"/>
      <c r="N32" s="9"/>
      <c r="O32" s="110"/>
      <c r="P32" s="4"/>
      <c r="Q32" s="118">
        <f t="shared" si="1"/>
        <v>0</v>
      </c>
      <c r="R32" s="142"/>
      <c r="T32" s="97"/>
      <c r="U32" s="97"/>
      <c r="V32" s="97"/>
      <c r="W32" s="97"/>
    </row>
    <row r="33" spans="2:35" ht="20.100000000000001" customHeight="1" x14ac:dyDescent="0.25">
      <c r="B33" s="96" t="s">
        <v>85</v>
      </c>
      <c r="C33" s="8"/>
      <c r="D33" s="9"/>
      <c r="E33" s="110"/>
      <c r="F33" s="5"/>
      <c r="G33" s="158">
        <f t="shared" si="0"/>
        <v>0</v>
      </c>
      <c r="H33" s="141"/>
      <c r="L33" s="96" t="s">
        <v>227</v>
      </c>
      <c r="M33" s="8"/>
      <c r="N33" s="9"/>
      <c r="O33" s="110"/>
      <c r="P33" s="4"/>
      <c r="Q33" s="118">
        <f t="shared" si="1"/>
        <v>0</v>
      </c>
      <c r="R33" s="142"/>
    </row>
    <row r="34" spans="2:35" ht="20.100000000000001" customHeight="1" x14ac:dyDescent="0.25">
      <c r="B34" s="96" t="s">
        <v>85</v>
      </c>
      <c r="C34" s="8"/>
      <c r="D34" s="9"/>
      <c r="E34" s="110"/>
      <c r="F34" s="5"/>
      <c r="G34" s="158">
        <f t="shared" si="0"/>
        <v>0</v>
      </c>
      <c r="H34" s="141"/>
      <c r="L34" s="96" t="s">
        <v>227</v>
      </c>
      <c r="M34" s="8"/>
      <c r="N34" s="9"/>
      <c r="O34" s="110"/>
      <c r="P34" s="4"/>
      <c r="Q34" s="118">
        <f t="shared" si="1"/>
        <v>0</v>
      </c>
      <c r="R34" s="142"/>
    </row>
    <row r="35" spans="2:35" ht="20.100000000000001" customHeight="1" thickBot="1" x14ac:dyDescent="0.3">
      <c r="B35" s="96" t="s">
        <v>85</v>
      </c>
      <c r="C35" s="128"/>
      <c r="D35" s="129"/>
      <c r="E35" s="130"/>
      <c r="F35" s="131"/>
      <c r="G35" s="163">
        <f t="shared" si="0"/>
        <v>0</v>
      </c>
      <c r="H35" s="143"/>
      <c r="L35" s="218" t="s">
        <v>227</v>
      </c>
      <c r="M35" s="128"/>
      <c r="N35" s="129"/>
      <c r="O35" s="203"/>
      <c r="P35" s="219"/>
      <c r="Q35" s="134">
        <f t="shared" si="1"/>
        <v>0</v>
      </c>
      <c r="R35" s="144"/>
    </row>
    <row r="36" spans="2:35" ht="18" x14ac:dyDescent="0.25">
      <c r="F36" s="99">
        <f>SUM(F21:F35)</f>
        <v>0</v>
      </c>
      <c r="G36" s="99">
        <f>SUM(G21:G35)</f>
        <v>0</v>
      </c>
      <c r="H36" s="121"/>
      <c r="L36" s="100"/>
      <c r="M36" s="100"/>
      <c r="N36" s="100"/>
      <c r="O36" s="100"/>
      <c r="P36" s="197">
        <f>SUM(P21:P35)</f>
        <v>0</v>
      </c>
      <c r="Q36" s="101">
        <f>SUM(Q21:Q35)</f>
        <v>0</v>
      </c>
    </row>
    <row r="37" spans="2:35" x14ac:dyDescent="0.2">
      <c r="B37" s="98"/>
      <c r="C37" s="98"/>
      <c r="D37" s="98"/>
      <c r="E37" s="98"/>
      <c r="F37" s="98"/>
      <c r="G37" s="98"/>
      <c r="H37" s="122"/>
      <c r="I37" s="98"/>
      <c r="J37" s="98"/>
      <c r="K37" s="98"/>
      <c r="L37" s="98"/>
      <c r="M37" s="98"/>
      <c r="N37" s="98"/>
      <c r="O37" s="98"/>
      <c r="P37" s="198"/>
      <c r="Q37" s="98"/>
    </row>
    <row r="38" spans="2:35" ht="18" x14ac:dyDescent="0.25">
      <c r="D38" s="258" t="s">
        <v>86</v>
      </c>
      <c r="E38" s="259"/>
      <c r="F38" s="259"/>
      <c r="G38" s="260"/>
      <c r="H38" s="253">
        <f>SUM(F36+P36)</f>
        <v>0</v>
      </c>
      <c r="I38" s="253"/>
      <c r="J38" s="253"/>
      <c r="K38" s="253"/>
      <c r="L38" s="94"/>
      <c r="M38" s="24"/>
      <c r="N38" s="24"/>
      <c r="P38" s="199" t="str">
        <f t="shared" ref="P38:R39" si="2">C5</f>
        <v>D/J</v>
      </c>
      <c r="Q38" s="167" t="str">
        <f t="shared" si="2"/>
        <v>M/M</v>
      </c>
      <c r="R38" s="166" t="str">
        <f t="shared" si="2"/>
        <v>Y/A</v>
      </c>
    </row>
    <row r="39" spans="2:35" ht="18" x14ac:dyDescent="0.25">
      <c r="D39" s="258" t="s">
        <v>192</v>
      </c>
      <c r="E39" s="259"/>
      <c r="F39" s="259"/>
      <c r="G39" s="260"/>
      <c r="H39" s="253">
        <f>SUM(G36+Q36)</f>
        <v>0</v>
      </c>
      <c r="I39" s="253"/>
      <c r="J39" s="253"/>
      <c r="K39" s="253"/>
      <c r="L39" s="94"/>
      <c r="M39" s="24"/>
      <c r="N39" s="24"/>
      <c r="P39" s="200">
        <f t="shared" si="2"/>
        <v>0</v>
      </c>
      <c r="Q39" s="164">
        <f t="shared" si="2"/>
        <v>0</v>
      </c>
      <c r="R39" s="165">
        <f t="shared" si="2"/>
        <v>0</v>
      </c>
      <c r="AI39" s="102"/>
    </row>
    <row r="40" spans="2:35" ht="18" x14ac:dyDescent="0.25">
      <c r="C40" s="94"/>
      <c r="D40" s="258" t="s">
        <v>133</v>
      </c>
      <c r="E40" s="259"/>
      <c r="F40" s="259"/>
      <c r="G40" s="260"/>
      <c r="H40" s="253">
        <f>SUMIF(H21:H35:R21:R35,"JPS",F21:F35:P21:P35)</f>
        <v>0</v>
      </c>
      <c r="I40" s="253"/>
      <c r="J40" s="253"/>
      <c r="K40" s="253"/>
      <c r="L40" s="94"/>
      <c r="M40" s="24"/>
      <c r="N40" s="108"/>
      <c r="P40" s="201"/>
      <c r="Q40" s="24"/>
      <c r="AI40" s="102"/>
    </row>
    <row r="41" spans="2:35" ht="16.5" x14ac:dyDescent="0.25">
      <c r="B41" s="104"/>
      <c r="C41" s="104"/>
      <c r="L41" s="94"/>
      <c r="M41" s="24"/>
      <c r="N41" s="92"/>
      <c r="O41" s="92"/>
      <c r="P41" s="201"/>
      <c r="Q41" s="24"/>
      <c r="AI41" s="105"/>
    </row>
    <row r="42" spans="2:35" hidden="1" x14ac:dyDescent="0.2">
      <c r="C42" s="66"/>
      <c r="D42" s="106"/>
      <c r="E42" s="106"/>
      <c r="F42" s="66"/>
      <c r="G42" s="66"/>
      <c r="I42" s="106"/>
      <c r="J42" s="106"/>
      <c r="K42" s="106"/>
      <c r="L42" s="94"/>
      <c r="M42" s="66"/>
      <c r="N42" s="106"/>
      <c r="O42" s="106"/>
      <c r="P42" s="185"/>
      <c r="Q42" s="24"/>
    </row>
    <row r="43" spans="2:35" hidden="1" x14ac:dyDescent="0.2">
      <c r="C43" s="223" t="s">
        <v>66</v>
      </c>
      <c r="D43" s="224">
        <f>COUNTIF(D21:D35,"A")</f>
        <v>0</v>
      </c>
      <c r="E43" s="225" t="s">
        <v>69</v>
      </c>
      <c r="F43" s="226">
        <f>COUNTIF(D21:D35,"H")</f>
        <v>0</v>
      </c>
      <c r="G43" s="66"/>
      <c r="I43" s="106"/>
      <c r="J43" s="106"/>
      <c r="K43" s="106"/>
      <c r="L43" s="94"/>
      <c r="M43" s="223" t="s">
        <v>66</v>
      </c>
      <c r="N43" s="224">
        <f>COUNTIF(N21:N35,"A")</f>
        <v>0</v>
      </c>
      <c r="O43" s="225" t="s">
        <v>69</v>
      </c>
      <c r="P43" s="243">
        <f>COUNTIF($N$21:$N$35,"H")</f>
        <v>0</v>
      </c>
      <c r="Q43" s="24"/>
    </row>
    <row r="44" spans="2:35" hidden="1" x14ac:dyDescent="0.2">
      <c r="C44" s="227" t="s">
        <v>65</v>
      </c>
      <c r="D44" s="186">
        <f>COUNTIF(D21:D35,"F")</f>
        <v>0</v>
      </c>
      <c r="E44" s="187" t="s">
        <v>70</v>
      </c>
      <c r="F44" s="228">
        <f>COUNTIF(D21:D35,"L")</f>
        <v>0</v>
      </c>
      <c r="G44" s="66"/>
      <c r="I44" s="106"/>
      <c r="J44" s="106"/>
      <c r="K44" s="106"/>
      <c r="L44" s="94"/>
      <c r="M44" s="227" t="s">
        <v>65</v>
      </c>
      <c r="N44" s="186">
        <f>COUNTIF(N21:N35,"F")</f>
        <v>0</v>
      </c>
      <c r="O44" s="187" t="s">
        <v>70</v>
      </c>
      <c r="P44" s="244">
        <f>COUNTIF($N$21:$N$35,"L")</f>
        <v>0</v>
      </c>
      <c r="Q44" s="24"/>
    </row>
    <row r="45" spans="2:35" hidden="1" x14ac:dyDescent="0.2">
      <c r="C45" s="227" t="s">
        <v>113</v>
      </c>
      <c r="D45" s="186">
        <f>COUNTIF(D21:D35,"O")</f>
        <v>0</v>
      </c>
      <c r="E45" s="187"/>
      <c r="F45" s="228"/>
      <c r="G45" s="66"/>
      <c r="I45" s="106"/>
      <c r="J45" s="106"/>
      <c r="K45" s="106"/>
      <c r="L45" s="94"/>
      <c r="M45" s="227" t="s">
        <v>113</v>
      </c>
      <c r="N45" s="186">
        <f>COUNTIF(N21:N35,"O")</f>
        <v>0</v>
      </c>
      <c r="O45" s="187"/>
      <c r="P45" s="244"/>
      <c r="Q45" s="24"/>
    </row>
    <row r="46" spans="2:35" hidden="1" x14ac:dyDescent="0.2">
      <c r="C46" s="227" t="s">
        <v>67</v>
      </c>
      <c r="D46" s="186">
        <f>COUNTIF(D21:D35,"D")</f>
        <v>0</v>
      </c>
      <c r="E46" s="188" t="s">
        <v>71</v>
      </c>
      <c r="F46" s="229">
        <f>COUNTIF(D21:D35,"c")</f>
        <v>0</v>
      </c>
      <c r="G46" s="66"/>
      <c r="I46" s="106"/>
      <c r="J46" s="106"/>
      <c r="K46" s="106"/>
      <c r="L46" s="94"/>
      <c r="M46" s="227" t="s">
        <v>67</v>
      </c>
      <c r="N46" s="186">
        <f>COUNTIF(N21:N35,"D")</f>
        <v>0</v>
      </c>
      <c r="O46" s="188" t="s">
        <v>71</v>
      </c>
      <c r="P46" s="244">
        <f>COUNTIF($N$21:$N$35,"C")</f>
        <v>0</v>
      </c>
      <c r="Q46" s="24"/>
    </row>
    <row r="47" spans="2:35" hidden="1" x14ac:dyDescent="0.2">
      <c r="C47" s="227" t="s">
        <v>68</v>
      </c>
      <c r="D47" s="186">
        <f>COUNTIF(D21:D35,"G")</f>
        <v>0</v>
      </c>
      <c r="E47" s="187" t="s">
        <v>72</v>
      </c>
      <c r="F47" s="228">
        <f>COUNTIF(D21:D35,"V")</f>
        <v>0</v>
      </c>
      <c r="G47" s="66"/>
      <c r="I47" s="106"/>
      <c r="J47" s="106"/>
      <c r="K47" s="106"/>
      <c r="L47" s="94"/>
      <c r="M47" s="227" t="s">
        <v>68</v>
      </c>
      <c r="N47" s="186">
        <f>COUNTIF(N21:N35,"G")</f>
        <v>0</v>
      </c>
      <c r="O47" s="187" t="s">
        <v>72</v>
      </c>
      <c r="P47" s="244">
        <f>COUNTIF($N$21:$N$35,"V")</f>
        <v>0</v>
      </c>
      <c r="Q47" s="24"/>
    </row>
    <row r="48" spans="2:35" hidden="1" x14ac:dyDescent="0.2">
      <c r="C48" s="227" t="s">
        <v>215</v>
      </c>
      <c r="D48" s="186">
        <f>COUNTIF(D22:D36,"T")</f>
        <v>0</v>
      </c>
      <c r="E48" s="187" t="s">
        <v>217</v>
      </c>
      <c r="F48" s="228">
        <f>COUNTIF(D22:D36,"Z")</f>
        <v>0</v>
      </c>
      <c r="G48" s="66"/>
      <c r="I48" s="106"/>
      <c r="J48" s="106"/>
      <c r="K48" s="106"/>
      <c r="L48" s="94"/>
      <c r="M48" s="227" t="s">
        <v>215</v>
      </c>
      <c r="N48" s="186">
        <f>COUNTIF(N22:N36,"T")</f>
        <v>0</v>
      </c>
      <c r="O48" s="187" t="s">
        <v>217</v>
      </c>
      <c r="P48" s="244">
        <f>COUNTIF($N$21:$N$35,"Z")</f>
        <v>0</v>
      </c>
      <c r="Q48" s="24"/>
    </row>
    <row r="49" spans="3:17" hidden="1" x14ac:dyDescent="0.2">
      <c r="C49" s="230" t="s">
        <v>216</v>
      </c>
      <c r="D49" s="231">
        <f>COUNTIF(D23:D37,"E")</f>
        <v>0</v>
      </c>
      <c r="E49" s="232"/>
      <c r="F49" s="233"/>
      <c r="G49" s="66"/>
      <c r="I49" s="106"/>
      <c r="J49" s="106"/>
      <c r="K49" s="106"/>
      <c r="L49" s="94"/>
      <c r="M49" s="230" t="s">
        <v>216</v>
      </c>
      <c r="N49" s="231">
        <f>COUNTIF(N23:N37,"E")</f>
        <v>0</v>
      </c>
      <c r="O49" s="232"/>
      <c r="P49" s="233"/>
      <c r="Q49" s="24"/>
    </row>
    <row r="50" spans="3:17" hidden="1" x14ac:dyDescent="0.2">
      <c r="C50" s="186"/>
      <c r="D50" s="189"/>
      <c r="E50" s="189"/>
      <c r="F50" s="190"/>
      <c r="G50" s="66"/>
      <c r="H50" s="123"/>
      <c r="I50" s="106"/>
      <c r="J50" s="106"/>
      <c r="K50" s="106"/>
      <c r="L50" s="107"/>
      <c r="M50" s="186"/>
      <c r="N50" s="189"/>
      <c r="O50" s="189"/>
      <c r="P50" s="185"/>
      <c r="Q50" s="24"/>
    </row>
    <row r="51" spans="3:17" hidden="1" x14ac:dyDescent="0.2">
      <c r="C51" s="223" t="s">
        <v>73</v>
      </c>
      <c r="D51" s="234">
        <f>SUMIF(D21:D35,"A",G21:G35)</f>
        <v>0</v>
      </c>
      <c r="E51" s="225" t="s">
        <v>77</v>
      </c>
      <c r="F51" s="235">
        <f>SUMIF(D21:D35,"H",G21:G35)</f>
        <v>0</v>
      </c>
      <c r="G51" s="66"/>
      <c r="I51" s="106"/>
      <c r="J51" s="106"/>
      <c r="K51" s="106"/>
      <c r="L51" s="94"/>
      <c r="M51" s="223" t="s">
        <v>73</v>
      </c>
      <c r="N51" s="234">
        <f>SUMIF($N$21:$N$35,"A",$Q$21:$Q$35)</f>
        <v>0</v>
      </c>
      <c r="O51" s="225" t="s">
        <v>77</v>
      </c>
      <c r="P51" s="241">
        <f>SUMIF($N$21:$N$35,"H",$Q$21:$Q$35)</f>
        <v>0</v>
      </c>
      <c r="Q51" s="24"/>
    </row>
    <row r="52" spans="3:17" hidden="1" x14ac:dyDescent="0.2">
      <c r="C52" s="227" t="s">
        <v>74</v>
      </c>
      <c r="D52" s="191">
        <f>SUMIF(D21:D35,"F",G21:G35)</f>
        <v>0</v>
      </c>
      <c r="E52" s="187" t="s">
        <v>78</v>
      </c>
      <c r="F52" s="236">
        <f>SUMIF(D21:D35,"L",G21:G35)</f>
        <v>0</v>
      </c>
      <c r="G52" s="66"/>
      <c r="I52" s="106"/>
      <c r="J52" s="106"/>
      <c r="K52" s="106"/>
      <c r="L52" s="94"/>
      <c r="M52" s="227" t="s">
        <v>74</v>
      </c>
      <c r="N52" s="191">
        <f>SUMIF(N21:N35,"F",Q21:Q35)</f>
        <v>0</v>
      </c>
      <c r="O52" s="187" t="s">
        <v>78</v>
      </c>
      <c r="P52" s="237">
        <f>SUMIF($N$21:$N$35,"L",$Q$21:$Q$35)</f>
        <v>0</v>
      </c>
      <c r="Q52" s="24"/>
    </row>
    <row r="53" spans="3:17" hidden="1" x14ac:dyDescent="0.2">
      <c r="C53" s="227" t="s">
        <v>114</v>
      </c>
      <c r="D53" s="191">
        <f>SUMIF(D21:D35,"O",G21:G35)</f>
        <v>0</v>
      </c>
      <c r="E53" s="187"/>
      <c r="F53" s="236"/>
      <c r="G53" s="66"/>
      <c r="I53" s="106"/>
      <c r="J53" s="106"/>
      <c r="K53" s="106"/>
      <c r="L53" s="94"/>
      <c r="M53" s="227" t="s">
        <v>114</v>
      </c>
      <c r="N53" s="191">
        <f>SUMIF(N21:N35,"O",Q21:Q35)</f>
        <v>0</v>
      </c>
      <c r="O53" s="187"/>
      <c r="P53" s="242"/>
      <c r="Q53" s="24"/>
    </row>
    <row r="54" spans="3:17" hidden="1" x14ac:dyDescent="0.2">
      <c r="C54" s="227" t="s">
        <v>75</v>
      </c>
      <c r="D54" s="191">
        <f>SUMIF(D21:D35,"D",G21:G35)</f>
        <v>0</v>
      </c>
      <c r="E54" s="188" t="s">
        <v>79</v>
      </c>
      <c r="F54" s="237">
        <f>SUMIF(D21:D35,"C",G21:G35)</f>
        <v>0</v>
      </c>
      <c r="G54" s="66"/>
      <c r="I54" s="106"/>
      <c r="J54" s="106"/>
      <c r="K54" s="106"/>
      <c r="L54" s="94"/>
      <c r="M54" s="227" t="s">
        <v>75</v>
      </c>
      <c r="N54" s="191">
        <f>SUMIF(N21:N35,"D",Q21:Q35)</f>
        <v>0</v>
      </c>
      <c r="O54" s="188" t="s">
        <v>79</v>
      </c>
      <c r="P54" s="237">
        <f>SUMIF($N$21:$N$35,"C",$Q$21:$Q$35)</f>
        <v>0</v>
      </c>
      <c r="Q54" s="24"/>
    </row>
    <row r="55" spans="3:17" hidden="1" x14ac:dyDescent="0.2">
      <c r="C55" s="227" t="s">
        <v>76</v>
      </c>
      <c r="D55" s="191">
        <f>SUMIF(D21:D35,"G",G21:G35)</f>
        <v>0</v>
      </c>
      <c r="E55" s="187" t="s">
        <v>80</v>
      </c>
      <c r="F55" s="236">
        <f>SUMIF(D21:D35,"V",G21:G35)</f>
        <v>0</v>
      </c>
      <c r="G55" s="66"/>
      <c r="I55" s="106"/>
      <c r="J55" s="106"/>
      <c r="K55" s="106"/>
      <c r="L55" s="94"/>
      <c r="M55" s="227" t="s">
        <v>76</v>
      </c>
      <c r="N55" s="191">
        <f>SUMIF(N21:N35,"G",Q21:Q35)</f>
        <v>0</v>
      </c>
      <c r="O55" s="187" t="s">
        <v>80</v>
      </c>
      <c r="P55" s="237">
        <f>SUMIF($N$21:$N$35,"V",$Q$21:$Q$35)</f>
        <v>0</v>
      </c>
      <c r="Q55" s="24"/>
    </row>
    <row r="56" spans="3:17" hidden="1" x14ac:dyDescent="0.2">
      <c r="C56" s="227" t="s">
        <v>218</v>
      </c>
      <c r="D56" s="191">
        <f>SUMIF(D22:D36,"T",G22:G36)</f>
        <v>0</v>
      </c>
      <c r="E56" s="187" t="s">
        <v>220</v>
      </c>
      <c r="F56" s="236">
        <f>SUMIF(D22:D36,"Z",G22:G36)</f>
        <v>0</v>
      </c>
      <c r="G56" s="66"/>
      <c r="I56" s="106"/>
      <c r="J56" s="106"/>
      <c r="K56" s="106"/>
      <c r="L56" s="94"/>
      <c r="M56" s="227" t="s">
        <v>218</v>
      </c>
      <c r="N56" s="191">
        <f>SUMIF(N22:N36,"T",Q22:Q36)</f>
        <v>0</v>
      </c>
      <c r="O56" s="187" t="s">
        <v>220</v>
      </c>
      <c r="P56" s="237">
        <f>SUMIF($N$21:$N$35,"Z",$Q$21:$Q$35)</f>
        <v>0</v>
      </c>
      <c r="Q56" s="24"/>
    </row>
    <row r="57" spans="3:17" hidden="1" x14ac:dyDescent="0.2">
      <c r="C57" s="230" t="s">
        <v>219</v>
      </c>
      <c r="D57" s="238">
        <f>SUMIF(D23:D37,"E",G23:G37)</f>
        <v>0</v>
      </c>
      <c r="E57" s="232"/>
      <c r="F57" s="233"/>
      <c r="G57" s="66"/>
      <c r="I57" s="106"/>
      <c r="J57" s="106"/>
      <c r="K57" s="106"/>
      <c r="L57" s="94"/>
      <c r="M57" s="230" t="s">
        <v>219</v>
      </c>
      <c r="N57" s="238">
        <f>SUMIF(N23:N37,"E",Q23:Q37)</f>
        <v>0</v>
      </c>
      <c r="O57" s="232"/>
      <c r="P57" s="233"/>
      <c r="Q57" s="24"/>
    </row>
    <row r="58" spans="3:17" hidden="1" x14ac:dyDescent="0.2">
      <c r="C58" s="66"/>
      <c r="D58" s="106"/>
      <c r="E58" s="106"/>
      <c r="F58" s="66"/>
      <c r="G58" s="66"/>
      <c r="I58" s="106"/>
      <c r="J58" s="106"/>
      <c r="K58" s="106"/>
      <c r="L58" s="94"/>
      <c r="M58" s="66"/>
      <c r="N58" s="106"/>
      <c r="O58" s="106"/>
      <c r="P58" s="185"/>
      <c r="Q58" s="24"/>
    </row>
    <row r="59" spans="3:17" hidden="1" x14ac:dyDescent="0.2">
      <c r="C59" s="223" t="s">
        <v>56</v>
      </c>
      <c r="D59" s="224">
        <f>COUNTIFS(D21:D35,"=A",E21:E35,"=court")</f>
        <v>0</v>
      </c>
      <c r="E59" s="224" t="s">
        <v>60</v>
      </c>
      <c r="F59" s="239">
        <f>COUNTIFS(D21:D35,"=H",E21:E35,"court")</f>
        <v>0</v>
      </c>
      <c r="G59" s="185"/>
      <c r="H59" s="188"/>
      <c r="I59" s="186"/>
      <c r="J59" s="186"/>
      <c r="K59" s="186"/>
      <c r="L59" s="202"/>
      <c r="M59" s="223" t="s">
        <v>56</v>
      </c>
      <c r="N59" s="224">
        <f>COUNTIFS($N$21:$N$35,"=A",$O$21:$O$35,"=court")</f>
        <v>0</v>
      </c>
      <c r="O59" s="224" t="s">
        <v>60</v>
      </c>
      <c r="P59" s="239">
        <f>COUNTIFS($N$21:$N$35,"=H",$O$21:$O$35,"=court")</f>
        <v>0</v>
      </c>
      <c r="Q59" s="24"/>
    </row>
    <row r="60" spans="3:17" hidden="1" x14ac:dyDescent="0.2">
      <c r="C60" s="227" t="s">
        <v>63</v>
      </c>
      <c r="D60" s="186">
        <f>COUNTIFS(D21:D35,"=F",E21:E35,"=court")</f>
        <v>0</v>
      </c>
      <c r="E60" s="186" t="s">
        <v>61</v>
      </c>
      <c r="F60" s="240">
        <f>COUNTIFS(D21:D35,"=L",E21:E35,"court")</f>
        <v>0</v>
      </c>
      <c r="G60" s="185"/>
      <c r="H60" s="188"/>
      <c r="I60" s="186"/>
      <c r="J60" s="186"/>
      <c r="K60" s="186"/>
      <c r="L60" s="202"/>
      <c r="M60" s="227" t="s">
        <v>63</v>
      </c>
      <c r="N60" s="186">
        <f>COUNTIFS(N21:N35,"=F",O21:O35,"=court")</f>
        <v>0</v>
      </c>
      <c r="O60" s="186" t="s">
        <v>61</v>
      </c>
      <c r="P60" s="240">
        <f>COUNTIFS($N$21:$N$35,"=L",$O$21:$O$35,"=court")</f>
        <v>0</v>
      </c>
      <c r="Q60" s="24"/>
    </row>
    <row r="61" spans="3:17" hidden="1" x14ac:dyDescent="0.2">
      <c r="C61" s="227" t="s">
        <v>116</v>
      </c>
      <c r="D61" s="186">
        <f>COUNTIFS(D21:D35,"=O",E21:E35,"=court")</f>
        <v>0</v>
      </c>
      <c r="E61" s="186"/>
      <c r="F61" s="240"/>
      <c r="G61" s="185"/>
      <c r="H61" s="188"/>
      <c r="I61" s="186"/>
      <c r="J61" s="186"/>
      <c r="K61" s="186"/>
      <c r="L61" s="202"/>
      <c r="M61" s="227" t="s">
        <v>116</v>
      </c>
      <c r="N61" s="186">
        <f>COUNTIFS(N21:N35,"=O",O21:O35,"=court")</f>
        <v>0</v>
      </c>
      <c r="O61" s="186"/>
      <c r="P61" s="240"/>
      <c r="Q61" s="24"/>
    </row>
    <row r="62" spans="3:17" hidden="1" x14ac:dyDescent="0.2">
      <c r="C62" s="227" t="s">
        <v>58</v>
      </c>
      <c r="D62" s="186">
        <f>COUNTIFS(D21:D35,"=D",E21:E35,"=court")</f>
        <v>0</v>
      </c>
      <c r="E62" s="186" t="s">
        <v>57</v>
      </c>
      <c r="F62" s="240">
        <f>COUNTIFS(D21:D35,"=C",E21:E35,"court")</f>
        <v>0</v>
      </c>
      <c r="G62" s="185"/>
      <c r="H62" s="188"/>
      <c r="I62" s="186"/>
      <c r="J62" s="186"/>
      <c r="K62" s="186"/>
      <c r="L62" s="202"/>
      <c r="M62" s="227" t="s">
        <v>58</v>
      </c>
      <c r="N62" s="186">
        <f>COUNTIFS(N21:N35,"=D",O21:O35,"=court")</f>
        <v>0</v>
      </c>
      <c r="O62" s="186" t="s">
        <v>57</v>
      </c>
      <c r="P62" s="240">
        <f>COUNTIFS($N$21:$N$35,"=C",$O$21:$O$35,"=court")</f>
        <v>0</v>
      </c>
      <c r="Q62" s="24"/>
    </row>
    <row r="63" spans="3:17" hidden="1" x14ac:dyDescent="0.2">
      <c r="C63" s="227" t="s">
        <v>59</v>
      </c>
      <c r="D63" s="186">
        <f>COUNTIFS(D21:D35,"=T",E21:E35,"=court")</f>
        <v>0</v>
      </c>
      <c r="E63" s="186" t="s">
        <v>62</v>
      </c>
      <c r="F63" s="240">
        <f>COUNTIFS(D21:D35,"=V",E21:E35,"court")</f>
        <v>0</v>
      </c>
      <c r="G63" s="185"/>
      <c r="H63" s="188"/>
      <c r="I63" s="186"/>
      <c r="J63" s="186"/>
      <c r="K63" s="186"/>
      <c r="L63" s="202"/>
      <c r="M63" s="227" t="s">
        <v>59</v>
      </c>
      <c r="N63" s="186">
        <f>COUNTIFS(N21:N35,"=G",O21:O35,"=court")</f>
        <v>0</v>
      </c>
      <c r="O63" s="186" t="s">
        <v>62</v>
      </c>
      <c r="P63" s="240">
        <f>COUNTIFS($N$21:$N$35,"=V",$O$21:$O$35,"=court")</f>
        <v>0</v>
      </c>
      <c r="Q63" s="24"/>
    </row>
    <row r="64" spans="3:17" hidden="1" x14ac:dyDescent="0.2">
      <c r="C64" s="227" t="s">
        <v>221</v>
      </c>
      <c r="D64" s="186">
        <f>COUNTIFS(D22:D36,"=G",E22:E36,"=court")</f>
        <v>0</v>
      </c>
      <c r="E64" s="186" t="s">
        <v>223</v>
      </c>
      <c r="F64" s="240">
        <f>COUNTIFS(D22:D36,"=Z",E22:E36,"court")</f>
        <v>0</v>
      </c>
      <c r="G64" s="185"/>
      <c r="H64" s="188"/>
      <c r="I64" s="186"/>
      <c r="J64" s="186"/>
      <c r="K64" s="186"/>
      <c r="L64" s="202"/>
      <c r="M64" s="227" t="s">
        <v>221</v>
      </c>
      <c r="N64" s="186">
        <f>COUNTIFS(N22:N36,"=T",O22:O36,"=court")</f>
        <v>0</v>
      </c>
      <c r="O64" s="186" t="s">
        <v>223</v>
      </c>
      <c r="P64" s="240">
        <f>COUNTIFS($N$21:$N$35,"=Z",$O$21:$O$35,"=court")</f>
        <v>0</v>
      </c>
      <c r="Q64" s="24"/>
    </row>
    <row r="65" spans="3:18" hidden="1" x14ac:dyDescent="0.2">
      <c r="C65" s="230" t="s">
        <v>222</v>
      </c>
      <c r="D65" s="231">
        <f>COUNTIFS(D23:D37,"=E",E23:E37,"=court")</f>
        <v>0</v>
      </c>
      <c r="E65" s="232"/>
      <c r="F65" s="233"/>
      <c r="G65" s="185"/>
      <c r="H65" s="188"/>
      <c r="I65" s="186"/>
      <c r="J65" s="186"/>
      <c r="K65" s="186"/>
      <c r="L65" s="202"/>
      <c r="M65" s="230" t="s">
        <v>222</v>
      </c>
      <c r="N65" s="231">
        <f>COUNTIFS(N23:N37,"=E",O23:O37,"=court")</f>
        <v>0</v>
      </c>
      <c r="O65" s="232"/>
      <c r="P65" s="233"/>
      <c r="Q65" s="24"/>
    </row>
    <row r="66" spans="3:18" hidden="1" x14ac:dyDescent="0.2">
      <c r="C66" s="66"/>
      <c r="D66" s="186"/>
      <c r="E66" s="186"/>
      <c r="F66" s="185"/>
      <c r="G66" s="185"/>
      <c r="H66" s="188"/>
      <c r="I66" s="186"/>
      <c r="J66" s="186"/>
      <c r="K66" s="186"/>
      <c r="L66" s="202"/>
      <c r="M66" s="185"/>
      <c r="N66" s="186"/>
      <c r="O66" s="186"/>
      <c r="P66" s="185"/>
      <c r="Q66" s="24"/>
    </row>
    <row r="67" spans="3:18" hidden="1" x14ac:dyDescent="0.2">
      <c r="C67" s="223" t="s">
        <v>50</v>
      </c>
      <c r="D67" s="224">
        <f>COUNTIFS(D21:D35,"=A",E21:E35,"=void")</f>
        <v>0</v>
      </c>
      <c r="E67" s="224" t="s">
        <v>54</v>
      </c>
      <c r="F67" s="239">
        <f>COUNTIFS($D$21:$D$35,"=H",$E$21:$E$35,"=void")</f>
        <v>0</v>
      </c>
      <c r="G67" s="185"/>
      <c r="H67" s="188"/>
      <c r="I67" s="186"/>
      <c r="J67" s="186"/>
      <c r="K67" s="186"/>
      <c r="L67" s="202"/>
      <c r="M67" s="223" t="s">
        <v>50</v>
      </c>
      <c r="N67" s="224">
        <f>COUNTIFS($N$21:$N$35,"=A",$O$21:$O$35,"=void")</f>
        <v>0</v>
      </c>
      <c r="O67" s="224" t="s">
        <v>54</v>
      </c>
      <c r="P67" s="239">
        <f>COUNTIFS($N$21:$N$35,"=H",$O$21:$O$35,"=void")</f>
        <v>0</v>
      </c>
      <c r="Q67" s="24"/>
    </row>
    <row r="68" spans="3:18" hidden="1" x14ac:dyDescent="0.2">
      <c r="C68" s="227" t="s">
        <v>64</v>
      </c>
      <c r="D68" s="186">
        <f>COUNTIFS(D21:D35,"=F",E21:E35,"=void")</f>
        <v>0</v>
      </c>
      <c r="E68" s="186" t="s">
        <v>55</v>
      </c>
      <c r="F68" s="240">
        <f>COUNTIFS(D21:D35,"=L",E21:E35,"void")</f>
        <v>0</v>
      </c>
      <c r="G68" s="185"/>
      <c r="H68" s="188"/>
      <c r="I68" s="186"/>
      <c r="J68" s="186"/>
      <c r="K68" s="186"/>
      <c r="L68" s="202"/>
      <c r="M68" s="227" t="s">
        <v>64</v>
      </c>
      <c r="N68" s="186">
        <f>COUNTIFS(N21:N35,"=F",O21:O35,"=void")</f>
        <v>0</v>
      </c>
      <c r="O68" s="186" t="s">
        <v>55</v>
      </c>
      <c r="P68" s="240">
        <f>COUNTIFS($N$21:$N$35,"=L",$O$21:$O$35,"=void")</f>
        <v>0</v>
      </c>
      <c r="Q68" s="24"/>
    </row>
    <row r="69" spans="3:18" hidden="1" x14ac:dyDescent="0.2">
      <c r="C69" s="227" t="s">
        <v>115</v>
      </c>
      <c r="D69" s="186">
        <f>COUNTIFS(D21:D35,"=O",E21:E35,"=void")</f>
        <v>0</v>
      </c>
      <c r="E69" s="186"/>
      <c r="F69" s="240"/>
      <c r="G69" s="185"/>
      <c r="H69" s="188"/>
      <c r="I69" s="186"/>
      <c r="J69" s="186"/>
      <c r="K69" s="186"/>
      <c r="L69" s="202"/>
      <c r="M69" s="227" t="s">
        <v>115</v>
      </c>
      <c r="N69" s="186">
        <f>COUNTIFS(N21:N35,"=O",O21:O35,"=void")</f>
        <v>0</v>
      </c>
      <c r="O69" s="186"/>
      <c r="P69" s="240"/>
      <c r="Q69" s="24"/>
    </row>
    <row r="70" spans="3:18" hidden="1" x14ac:dyDescent="0.2">
      <c r="C70" s="227" t="s">
        <v>52</v>
      </c>
      <c r="D70" s="186">
        <f>COUNTIFS(D21:D35,"=D",E21:E35,"=void")</f>
        <v>0</v>
      </c>
      <c r="E70" s="186" t="s">
        <v>51</v>
      </c>
      <c r="F70" s="240">
        <f>COUNTIFS(D21:D35,"=C",E21:E35,"void")</f>
        <v>0</v>
      </c>
      <c r="G70" s="185"/>
      <c r="H70" s="188"/>
      <c r="I70" s="186"/>
      <c r="J70" s="186"/>
      <c r="K70" s="186"/>
      <c r="L70" s="202"/>
      <c r="M70" s="227" t="s">
        <v>52</v>
      </c>
      <c r="N70" s="186">
        <f>COUNTIFS(N21:N35,"=D",O21:O35,"=void")</f>
        <v>0</v>
      </c>
      <c r="O70" s="186" t="s">
        <v>51</v>
      </c>
      <c r="P70" s="240">
        <f>COUNTIFS($N$21:$N$35,"=C",$O$21:$O$35,"=void")</f>
        <v>0</v>
      </c>
      <c r="Q70" s="24"/>
    </row>
    <row r="71" spans="3:18" ht="15" hidden="1" x14ac:dyDescent="0.25">
      <c r="C71" s="227" t="s">
        <v>53</v>
      </c>
      <c r="D71" s="186">
        <f>COUNTIFS(D21:D35,"=G",E21:E35,"=void")</f>
        <v>0</v>
      </c>
      <c r="E71" s="186" t="s">
        <v>49</v>
      </c>
      <c r="F71" s="240">
        <f>COUNTIFS(D21:D35,"=V",E21:E35,"void")</f>
        <v>0</v>
      </c>
      <c r="G71" s="185"/>
      <c r="H71" s="188"/>
      <c r="I71" s="186"/>
      <c r="J71" s="186"/>
      <c r="K71" s="186"/>
      <c r="L71" s="202"/>
      <c r="M71" s="227" t="s">
        <v>53</v>
      </c>
      <c r="N71" s="186">
        <f>COUNTIFS(N21:N35,"=G",O21:O35,"=void")</f>
        <v>0</v>
      </c>
      <c r="O71" s="186" t="s">
        <v>49</v>
      </c>
      <c r="P71" s="240">
        <f>COUNTIFS($N$21:$N$35,"=V",$O$21:$O$35,"=void")</f>
        <v>0</v>
      </c>
      <c r="Q71" s="24"/>
      <c r="R71" s="126"/>
    </row>
    <row r="72" spans="3:18" hidden="1" x14ac:dyDescent="0.2">
      <c r="C72" s="227" t="s">
        <v>224</v>
      </c>
      <c r="D72" s="186">
        <f>COUNTIFS(D21:D35,"=T",E21:E35,"=void")</f>
        <v>0</v>
      </c>
      <c r="E72" s="186" t="s">
        <v>226</v>
      </c>
      <c r="F72" s="240">
        <f>COUNTIFS(D22:D36,"=Z",E22:E36,"void")</f>
        <v>0</v>
      </c>
      <c r="G72" s="185"/>
      <c r="H72" s="188"/>
      <c r="I72" s="186"/>
      <c r="J72" s="186"/>
      <c r="K72" s="186"/>
      <c r="L72" s="202"/>
      <c r="M72" s="227" t="s">
        <v>224</v>
      </c>
      <c r="N72" s="186">
        <f>COUNTIFS(N21:N35,"=T",O21:O35,"=void")</f>
        <v>0</v>
      </c>
      <c r="O72" s="186" t="s">
        <v>226</v>
      </c>
      <c r="P72" s="240">
        <f>COUNTIFS($N$21:$N$35,"=Z",$O$21:$O$35,"=void")</f>
        <v>0</v>
      </c>
      <c r="Q72" s="24"/>
    </row>
    <row r="73" spans="3:18" hidden="1" x14ac:dyDescent="0.2">
      <c r="C73" s="230" t="s">
        <v>225</v>
      </c>
      <c r="D73" s="231">
        <f>COUNTIFS(D21:D35,"=E",E21:E35,"=void")</f>
        <v>0</v>
      </c>
      <c r="E73" s="232"/>
      <c r="F73" s="233"/>
      <c r="G73" s="185"/>
      <c r="H73" s="188"/>
      <c r="I73" s="186"/>
      <c r="J73" s="186"/>
      <c r="K73" s="186"/>
      <c r="L73" s="202"/>
      <c r="M73" s="230" t="s">
        <v>225</v>
      </c>
      <c r="N73" s="231">
        <f>COUNTIFS(N21:N35,"=E",O21:O35,"=void")</f>
        <v>0</v>
      </c>
      <c r="O73" s="232"/>
      <c r="P73" s="233"/>
      <c r="Q73" s="24"/>
    </row>
    <row r="74" spans="3:18" hidden="1" x14ac:dyDescent="0.2">
      <c r="C74" s="66"/>
      <c r="D74" s="186"/>
      <c r="E74" s="186"/>
      <c r="F74" s="185"/>
      <c r="G74" s="185"/>
      <c r="H74" s="188"/>
      <c r="I74" s="186"/>
      <c r="J74" s="186"/>
      <c r="K74" s="186"/>
      <c r="L74" s="185"/>
      <c r="M74" s="202"/>
      <c r="N74" s="202"/>
      <c r="O74" s="185"/>
      <c r="P74" s="185"/>
    </row>
    <row r="75" spans="3:18" hidden="1" x14ac:dyDescent="0.2">
      <c r="C75" s="66"/>
      <c r="D75" s="106"/>
      <c r="E75" s="106"/>
      <c r="F75" s="66"/>
      <c r="G75" s="66"/>
      <c r="I75" s="106"/>
      <c r="J75" s="106"/>
      <c r="K75" s="106"/>
      <c r="L75" s="66"/>
      <c r="O75" s="66"/>
      <c r="P75" s="186"/>
    </row>
    <row r="76" spans="3:18" hidden="1" x14ac:dyDescent="0.2">
      <c r="C76" s="66"/>
      <c r="D76" s="106"/>
      <c r="E76" s="106"/>
      <c r="F76" s="66"/>
      <c r="G76" s="66"/>
      <c r="I76" s="106"/>
      <c r="J76" s="106"/>
      <c r="K76" s="106"/>
      <c r="L76" s="66"/>
      <c r="O76" s="66"/>
      <c r="P76" s="186"/>
    </row>
    <row r="77" spans="3:18" x14ac:dyDescent="0.2">
      <c r="C77" s="66"/>
      <c r="D77" s="106"/>
      <c r="E77" s="106"/>
      <c r="F77" s="66"/>
      <c r="G77" s="66"/>
      <c r="I77" s="106"/>
      <c r="J77" s="106"/>
      <c r="K77" s="106"/>
      <c r="L77" s="66"/>
      <c r="O77" s="66"/>
      <c r="P77" s="186"/>
    </row>
  </sheetData>
  <mergeCells count="35">
    <mergeCell ref="D40:G40"/>
    <mergeCell ref="C15:H15"/>
    <mergeCell ref="H40:K40"/>
    <mergeCell ref="B20:C20"/>
    <mergeCell ref="H39:K39"/>
    <mergeCell ref="D39:G39"/>
    <mergeCell ref="B1:K1"/>
    <mergeCell ref="B2:M2"/>
    <mergeCell ref="B9:H9"/>
    <mergeCell ref="B10:H10"/>
    <mergeCell ref="B13:B17"/>
    <mergeCell ref="L13:L17"/>
    <mergeCell ref="B8:H8"/>
    <mergeCell ref="K8:Q8"/>
    <mergeCell ref="K9:Q9"/>
    <mergeCell ref="K10:Q10"/>
    <mergeCell ref="O4:Q4"/>
    <mergeCell ref="O5:Q5"/>
    <mergeCell ref="G5:M5"/>
    <mergeCell ref="G4:M4"/>
    <mergeCell ref="C4:E4"/>
    <mergeCell ref="G6:M6"/>
    <mergeCell ref="L20:M20"/>
    <mergeCell ref="H38:K38"/>
    <mergeCell ref="C13:H13"/>
    <mergeCell ref="C14:H14"/>
    <mergeCell ref="M13:R13"/>
    <mergeCell ref="M14:R14"/>
    <mergeCell ref="M15:R15"/>
    <mergeCell ref="M17:R17"/>
    <mergeCell ref="D38:G38"/>
    <mergeCell ref="M16:R16"/>
    <mergeCell ref="M18:R18"/>
    <mergeCell ref="C16:H16"/>
    <mergeCell ref="C17:H18"/>
  </mergeCells>
  <conditionalFormatting sqref="F21:F35">
    <cfRule type="cellIs" dxfId="6" priority="13" operator="greaterThan">
      <formula>0</formula>
    </cfRule>
  </conditionalFormatting>
  <conditionalFormatting sqref="M21:M35 C21:C35">
    <cfRule type="expression" dxfId="5" priority="2" stopIfTrue="1">
      <formula>E21="Void"</formula>
    </cfRule>
    <cfRule type="expression" dxfId="4" priority="6">
      <formula xml:space="preserve"> H21 = "SNB"</formula>
    </cfRule>
  </conditionalFormatting>
  <conditionalFormatting sqref="P21:P35">
    <cfRule type="cellIs" dxfId="3" priority="1" operator="greaterThan">
      <formula>0</formula>
    </cfRule>
  </conditionalFormatting>
  <dataValidations count="2">
    <dataValidation type="list" allowBlank="1" showInputMessage="1" showErrorMessage="1" sqref="H21:H35" xr:uid="{EF2EBF43-575B-4002-8631-87F6CAC44A1E}">
      <formula1>$M$3:$M$4</formula1>
    </dataValidation>
    <dataValidation type="list" allowBlank="1" showInputMessage="1" showErrorMessage="1" sqref="D21:D35" xr:uid="{4C51869E-D013-4119-BCF0-3D104B21ECD1}">
      <formula1>$C$3:$C$15</formula1>
    </dataValidation>
  </dataValidations>
  <pageMargins left="0.5" right="0.5" top="1" bottom="1" header="0.5" footer="0.5"/>
  <pageSetup scale="4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EA51078-5878-460E-B414-ECA24E2596A0}">
          <x14:formula1>
            <xm:f>'dropdown menus'!$H$2:$H$4</xm:f>
          </x14:formula1>
          <xm:sqref>E21:E35 O21:O35</xm:sqref>
        </x14:dataValidation>
        <x14:dataValidation type="list" allowBlank="1" showInputMessage="1" showErrorMessage="1" xr:uid="{A46E1445-1373-4F16-9F15-EBB9BB23119E}">
          <x14:formula1>
            <xm:f>'dropdown menus'!$I$3:$I$4</xm:f>
          </x14:formula1>
          <xm:sqref>R21:R35</xm:sqref>
        </x14:dataValidation>
        <x14:dataValidation type="list" allowBlank="1" showInputMessage="1" showErrorMessage="1" xr:uid="{0EAF9F2D-96A8-4FD2-B438-9AB4CA53FFBB}">
          <x14:formula1>
            <xm:f>'dropdown menus'!$H$6:$H$7</xm:f>
          </x14:formula1>
          <xm:sqref>B21:B35 L21:L35</xm:sqref>
        </x14:dataValidation>
        <x14:dataValidation type="list" allowBlank="1" showInputMessage="1" showErrorMessage="1" xr:uid="{EFE0B8C8-1EC9-471F-8660-6C1008B3C227}">
          <x14:formula1>
            <xm:f>'dropdown menus'!$A$2:$A$27</xm:f>
          </x14:formula1>
          <xm:sqref>G5:M5</xm:sqref>
        </x14:dataValidation>
        <x14:dataValidation type="list" allowBlank="1" showInputMessage="1" showErrorMessage="1" xr:uid="{85166305-EB6E-4DDF-B1D1-FEE3894C113E}">
          <x14:formula1>
            <xm:f>'dropdown menus'!$C$3:$C$14</xm:f>
          </x14:formula1>
          <xm:sqref>N21:N35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70"/>
  <sheetViews>
    <sheetView zoomScale="75" zoomScaleNormal="75" workbookViewId="0">
      <selection activeCell="A40" sqref="A40:G40"/>
    </sheetView>
  </sheetViews>
  <sheetFormatPr defaultColWidth="8.85546875" defaultRowHeight="12.75" x14ac:dyDescent="0.2"/>
  <cols>
    <col min="1" max="1" width="8.85546875" style="24" customWidth="1"/>
    <col min="2" max="2" width="8.7109375" style="24" customWidth="1"/>
    <col min="3" max="3" width="12" style="24" customWidth="1"/>
    <col min="4" max="4" width="18.5703125" style="24" customWidth="1"/>
    <col min="5" max="5" width="12.85546875" style="24" customWidth="1"/>
    <col min="6" max="6" width="0.7109375" style="24" customWidth="1"/>
    <col min="7" max="7" width="7" style="24" customWidth="1"/>
    <col min="8" max="8" width="6.7109375" style="24" customWidth="1"/>
    <col min="9" max="9" width="8.28515625" style="24" customWidth="1"/>
    <col min="10" max="10" width="14.140625" style="24" customWidth="1"/>
    <col min="11" max="11" width="14" style="24" customWidth="1"/>
    <col min="12" max="13" width="15.28515625" style="24" customWidth="1"/>
    <col min="14" max="14" width="3.28515625" style="24" customWidth="1"/>
    <col min="15" max="15" width="11.42578125" style="24" customWidth="1"/>
    <col min="16" max="16" width="12.85546875" style="24" customWidth="1"/>
    <col min="17" max="17" width="9.140625" style="24" customWidth="1"/>
    <col min="18" max="18" width="18.28515625" style="24" hidden="1" customWidth="1"/>
    <col min="19" max="19" width="9.140625" style="24" hidden="1" customWidth="1"/>
    <col min="20" max="16384" width="8.85546875" style="24"/>
  </cols>
  <sheetData>
    <row r="1" spans="1:18" ht="18" x14ac:dyDescent="0.25">
      <c r="A1" s="20" t="str">
        <f>'Agency Remit pg1'!B1</f>
        <v>REMITTANCE OF PERMIT FEES AND VOLUNTARY PENALTIES</v>
      </c>
      <c r="B1" s="20"/>
      <c r="C1" s="21"/>
      <c r="D1" s="21"/>
      <c r="E1" s="21"/>
      <c r="F1" s="21"/>
      <c r="G1" s="21"/>
      <c r="H1" s="21"/>
      <c r="I1" s="21"/>
      <c r="J1" s="20"/>
      <c r="K1" s="22"/>
      <c r="L1" s="22"/>
      <c r="M1" s="22"/>
      <c r="N1" s="22"/>
      <c r="O1" s="22"/>
      <c r="P1" s="22"/>
      <c r="Q1" s="22"/>
      <c r="R1" s="23"/>
    </row>
    <row r="2" spans="1:18" ht="18" x14ac:dyDescent="0.25">
      <c r="A2" s="22" t="str">
        <f>'Agency Remit pg1'!B2</f>
        <v>REMISE DES DROITS DE PERMIS ET DES AMENDES VOLONTAIRES PAYÉES</v>
      </c>
      <c r="B2" s="22"/>
      <c r="C2" s="21"/>
      <c r="D2" s="21"/>
      <c r="E2" s="21"/>
      <c r="F2" s="21"/>
      <c r="G2" s="21"/>
      <c r="H2" s="21"/>
      <c r="I2" s="21"/>
      <c r="J2" s="22"/>
      <c r="K2" s="22"/>
      <c r="L2" s="22"/>
      <c r="M2" s="22"/>
      <c r="N2" s="22"/>
      <c r="O2" s="22"/>
      <c r="P2" s="22"/>
      <c r="Q2" s="22"/>
      <c r="R2" s="23"/>
    </row>
    <row r="3" spans="1:18" ht="18.75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5"/>
      <c r="K3" s="26"/>
      <c r="L3" s="26"/>
      <c r="M3" s="26"/>
      <c r="N3" s="23"/>
      <c r="O3" s="23"/>
      <c r="P3" s="23"/>
      <c r="Q3" s="21"/>
      <c r="R3" s="23"/>
    </row>
    <row r="4" spans="1:18" ht="18.75" thickBot="1" x14ac:dyDescent="0.3">
      <c r="A4" s="319" t="str">
        <f>'Agency Remit pg1'!C4</f>
        <v>DATE</v>
      </c>
      <c r="B4" s="320"/>
      <c r="C4" s="321"/>
      <c r="D4" s="21"/>
      <c r="F4" s="408" t="str">
        <f>'Agency Remit pg1'!G4</f>
        <v xml:space="preserve">Office No. / N° du bureau &amp; AGENCY </v>
      </c>
      <c r="G4" s="409"/>
      <c r="H4" s="409"/>
      <c r="I4" s="409"/>
      <c r="J4" s="409"/>
      <c r="K4" s="410"/>
      <c r="N4" s="402" t="str">
        <f>'Agency Remit pg1'!O4</f>
        <v>Signature:</v>
      </c>
      <c r="O4" s="403"/>
      <c r="P4" s="403"/>
      <c r="Q4" s="403"/>
      <c r="R4" s="404"/>
    </row>
    <row r="5" spans="1:18" ht="18.75" thickBot="1" x14ac:dyDescent="0.3">
      <c r="A5" s="213" t="str">
        <f>'Agency Remit pg1'!C5</f>
        <v>D/J</v>
      </c>
      <c r="B5" s="171" t="str">
        <f>'Agency Remit pg1'!D5</f>
        <v>M/M</v>
      </c>
      <c r="C5" s="214" t="str">
        <f>'Agency Remit pg1'!E5</f>
        <v>Y/A</v>
      </c>
      <c r="D5" s="21"/>
      <c r="F5" s="411">
        <f>'Agency Remit pg1'!G5</f>
        <v>0</v>
      </c>
      <c r="G5" s="412"/>
      <c r="H5" s="412"/>
      <c r="I5" s="412"/>
      <c r="J5" s="412"/>
      <c r="K5" s="413"/>
      <c r="N5" s="405">
        <f>'Agency Remit pg1'!O5</f>
        <v>0</v>
      </c>
      <c r="O5" s="406"/>
      <c r="P5" s="406"/>
      <c r="Q5" s="406"/>
      <c r="R5" s="407"/>
    </row>
    <row r="6" spans="1:18" ht="18.75" thickBot="1" x14ac:dyDescent="0.3">
      <c r="A6" s="215">
        <f>'Agency Remit pg1'!C6</f>
        <v>0</v>
      </c>
      <c r="B6" s="216">
        <f>'Agency Remit pg1'!D6</f>
        <v>0</v>
      </c>
      <c r="C6" s="217">
        <f>'Agency Remit pg1'!E6</f>
        <v>0</v>
      </c>
      <c r="D6" s="21"/>
      <c r="E6" s="21"/>
      <c r="F6" s="21"/>
      <c r="G6" s="21"/>
      <c r="H6" s="21"/>
      <c r="I6" s="21"/>
      <c r="J6" s="21"/>
      <c r="K6" s="26"/>
      <c r="L6" s="26"/>
      <c r="M6" s="26"/>
      <c r="N6" s="26"/>
      <c r="O6" s="27"/>
      <c r="P6" s="27"/>
      <c r="Q6" s="27"/>
      <c r="R6" s="27"/>
    </row>
    <row r="7" spans="1:18" ht="16.5" customHeight="1" x14ac:dyDescent="0.25">
      <c r="A7" s="28"/>
      <c r="B7" s="28"/>
      <c r="C7" s="28"/>
      <c r="D7" s="21"/>
      <c r="E7" s="21"/>
      <c r="F7" s="21"/>
      <c r="G7" s="21"/>
      <c r="H7" s="21"/>
      <c r="I7" s="21"/>
      <c r="J7" s="21"/>
      <c r="K7" s="26"/>
      <c r="L7" s="26"/>
      <c r="M7" s="26"/>
      <c r="N7" s="26"/>
      <c r="O7" s="27"/>
      <c r="P7" s="27"/>
      <c r="Q7" s="27"/>
      <c r="R7" s="27"/>
    </row>
    <row r="8" spans="1:18" ht="18" hidden="1" x14ac:dyDescent="0.25">
      <c r="A8" s="28"/>
      <c r="B8" s="28"/>
      <c r="C8" s="28"/>
      <c r="D8" s="21"/>
      <c r="E8" s="21"/>
      <c r="F8" s="21"/>
      <c r="G8" s="21"/>
      <c r="H8" s="21"/>
      <c r="I8" s="21"/>
      <c r="J8" s="21"/>
      <c r="K8" s="26"/>
      <c r="L8" s="26"/>
      <c r="M8" s="26"/>
      <c r="N8" s="26"/>
      <c r="O8" s="27"/>
      <c r="P8" s="27"/>
      <c r="Q8" s="27"/>
      <c r="R8" s="27"/>
    </row>
    <row r="9" spans="1:18" ht="18" hidden="1" x14ac:dyDescent="0.25">
      <c r="A9" s="28"/>
      <c r="B9" s="28"/>
      <c r="C9" s="28"/>
      <c r="D9" s="21"/>
      <c r="E9" s="21"/>
      <c r="F9" s="21"/>
      <c r="G9" s="21"/>
      <c r="H9" s="21"/>
      <c r="I9" s="21"/>
      <c r="J9" s="21"/>
      <c r="K9" s="26"/>
      <c r="L9" s="26"/>
      <c r="M9" s="26"/>
      <c r="N9" s="26"/>
      <c r="O9" s="27"/>
      <c r="P9" s="27"/>
      <c r="Q9" s="27"/>
      <c r="R9" s="27"/>
    </row>
    <row r="10" spans="1:18" ht="18" hidden="1" x14ac:dyDescent="0.25">
      <c r="A10" s="28"/>
      <c r="B10" s="28"/>
      <c r="C10" s="28"/>
      <c r="D10" s="21"/>
      <c r="E10" s="21"/>
      <c r="F10" s="21"/>
      <c r="G10" s="21"/>
      <c r="H10" s="21"/>
      <c r="I10" s="21"/>
      <c r="J10" s="21"/>
      <c r="K10" s="26"/>
      <c r="L10" s="26"/>
      <c r="M10" s="26"/>
      <c r="N10" s="26"/>
      <c r="O10" s="27"/>
      <c r="P10" s="27"/>
      <c r="Q10" s="27"/>
      <c r="R10" s="27"/>
    </row>
    <row r="11" spans="1:18" ht="18" hidden="1" x14ac:dyDescent="0.25">
      <c r="A11" s="28"/>
      <c r="B11" s="28"/>
      <c r="C11" s="28"/>
      <c r="D11" s="21"/>
      <c r="E11" s="21"/>
      <c r="F11" s="21"/>
      <c r="G11" s="21"/>
      <c r="H11" s="21"/>
      <c r="I11" s="21"/>
      <c r="J11" s="21"/>
      <c r="K11" s="26"/>
      <c r="L11" s="26"/>
      <c r="M11" s="26"/>
      <c r="N11" s="26"/>
      <c r="O11" s="27"/>
      <c r="P11" s="27"/>
      <c r="Q11" s="27"/>
      <c r="R11" s="27"/>
    </row>
    <row r="12" spans="1:18" ht="18" hidden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6"/>
      <c r="K12" s="26"/>
      <c r="L12" s="26"/>
      <c r="M12" s="26"/>
      <c r="N12" s="27"/>
      <c r="O12" s="27"/>
      <c r="P12" s="27"/>
      <c r="Q12" s="27"/>
      <c r="R12" s="27"/>
    </row>
    <row r="13" spans="1:18" ht="18.75" hidden="1" thickBot="1" x14ac:dyDescent="0.25">
      <c r="A13" s="29"/>
      <c r="B13" s="29"/>
      <c r="C13" s="29"/>
      <c r="D13" s="29"/>
      <c r="E13" s="29"/>
      <c r="F13" s="29"/>
      <c r="G13" s="29"/>
      <c r="H13" s="30"/>
      <c r="I13" s="30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6.5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</row>
    <row r="15" spans="1:18" ht="16.5" hidden="1" thickBot="1" x14ac:dyDescent="0.3">
      <c r="A15" s="34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18" ht="108" hidden="1" x14ac:dyDescent="0.25">
      <c r="A16" s="416" t="s">
        <v>19</v>
      </c>
      <c r="B16" s="417"/>
      <c r="C16" s="417"/>
      <c r="D16" s="417"/>
      <c r="E16" s="417"/>
      <c r="F16" s="417"/>
      <c r="G16" s="417"/>
      <c r="H16" s="37"/>
      <c r="I16" s="38" t="s">
        <v>82</v>
      </c>
      <c r="J16" s="39" t="s">
        <v>48</v>
      </c>
      <c r="K16" s="39" t="s">
        <v>81</v>
      </c>
      <c r="L16" s="39" t="s">
        <v>83</v>
      </c>
      <c r="M16" s="133" t="s">
        <v>134</v>
      </c>
      <c r="N16" s="40" t="s">
        <v>89</v>
      </c>
      <c r="O16" s="414" t="s">
        <v>44</v>
      </c>
      <c r="P16" s="414"/>
      <c r="Q16" s="414"/>
      <c r="R16" s="415"/>
    </row>
    <row r="17" spans="1:18" ht="16.5" hidden="1" x14ac:dyDescent="0.25">
      <c r="A17" s="291" t="s">
        <v>22</v>
      </c>
      <c r="B17" s="288"/>
      <c r="C17" s="288"/>
      <c r="D17" s="288"/>
      <c r="E17" s="288"/>
      <c r="F17" s="288"/>
      <c r="G17" s="288"/>
      <c r="H17" s="283"/>
      <c r="I17" s="285">
        <v>622</v>
      </c>
      <c r="J17" s="370"/>
      <c r="K17" s="370"/>
      <c r="L17" s="426"/>
      <c r="M17" s="372"/>
      <c r="N17" s="432"/>
      <c r="O17" s="366"/>
      <c r="P17" s="366"/>
      <c r="Q17" s="366"/>
      <c r="R17" s="367"/>
    </row>
    <row r="18" spans="1:18" ht="16.5" hidden="1" x14ac:dyDescent="0.25">
      <c r="A18" s="289" t="s">
        <v>18</v>
      </c>
      <c r="B18" s="290"/>
      <c r="C18" s="290"/>
      <c r="D18" s="290"/>
      <c r="E18" s="290"/>
      <c r="F18" s="290"/>
      <c r="G18" s="290"/>
      <c r="H18" s="284"/>
      <c r="I18" s="286"/>
      <c r="J18" s="370"/>
      <c r="K18" s="370"/>
      <c r="L18" s="426"/>
      <c r="M18" s="449"/>
      <c r="N18" s="433"/>
      <c r="O18" s="366"/>
      <c r="P18" s="366"/>
      <c r="Q18" s="366"/>
      <c r="R18" s="367"/>
    </row>
    <row r="19" spans="1:18" ht="16.5" hidden="1" x14ac:dyDescent="0.25">
      <c r="A19" s="287" t="s">
        <v>25</v>
      </c>
      <c r="B19" s="288"/>
      <c r="C19" s="288"/>
      <c r="D19" s="288"/>
      <c r="E19" s="288"/>
      <c r="F19" s="288"/>
      <c r="G19" s="288"/>
      <c r="H19" s="333" t="s">
        <v>0</v>
      </c>
      <c r="I19" s="285">
        <v>623</v>
      </c>
      <c r="J19" s="425"/>
      <c r="K19" s="425"/>
      <c r="L19" s="426"/>
      <c r="M19" s="372"/>
      <c r="N19" s="427"/>
      <c r="O19" s="430"/>
      <c r="P19" s="430"/>
      <c r="Q19" s="430"/>
      <c r="R19" s="431"/>
    </row>
    <row r="20" spans="1:18" ht="16.5" hidden="1" x14ac:dyDescent="0.25">
      <c r="A20" s="294" t="s">
        <v>23</v>
      </c>
      <c r="B20" s="295"/>
      <c r="C20" s="295"/>
      <c r="D20" s="295"/>
      <c r="E20" s="295"/>
      <c r="F20" s="295"/>
      <c r="G20" s="295"/>
      <c r="H20" s="334"/>
      <c r="I20" s="302"/>
      <c r="J20" s="425"/>
      <c r="K20" s="425"/>
      <c r="L20" s="426"/>
      <c r="M20" s="448"/>
      <c r="N20" s="428"/>
      <c r="O20" s="430"/>
      <c r="P20" s="430"/>
      <c r="Q20" s="430"/>
      <c r="R20" s="431"/>
    </row>
    <row r="21" spans="1:18" ht="16.5" hidden="1" x14ac:dyDescent="0.25">
      <c r="A21" s="289" t="s">
        <v>24</v>
      </c>
      <c r="B21" s="290"/>
      <c r="C21" s="290"/>
      <c r="D21" s="290"/>
      <c r="E21" s="290"/>
      <c r="F21" s="290"/>
      <c r="G21" s="290"/>
      <c r="H21" s="335"/>
      <c r="I21" s="286"/>
      <c r="J21" s="425"/>
      <c r="K21" s="425"/>
      <c r="L21" s="426"/>
      <c r="M21" s="449"/>
      <c r="N21" s="429"/>
      <c r="O21" s="430"/>
      <c r="P21" s="430"/>
      <c r="Q21" s="430"/>
      <c r="R21" s="431"/>
    </row>
    <row r="22" spans="1:18" ht="16.5" hidden="1" x14ac:dyDescent="0.25">
      <c r="A22" s="291" t="s">
        <v>26</v>
      </c>
      <c r="B22" s="288"/>
      <c r="C22" s="288"/>
      <c r="D22" s="288"/>
      <c r="E22" s="288"/>
      <c r="F22" s="288"/>
      <c r="G22" s="288"/>
      <c r="H22" s="333" t="s">
        <v>0</v>
      </c>
      <c r="I22" s="285">
        <v>625</v>
      </c>
      <c r="J22" s="370"/>
      <c r="K22" s="370"/>
      <c r="L22" s="371"/>
      <c r="M22" s="374"/>
      <c r="N22" s="358"/>
      <c r="O22" s="366"/>
      <c r="P22" s="366"/>
      <c r="Q22" s="366"/>
      <c r="R22" s="367"/>
    </row>
    <row r="23" spans="1:18" ht="16.5" hidden="1" x14ac:dyDescent="0.25">
      <c r="A23" s="289" t="s">
        <v>27</v>
      </c>
      <c r="B23" s="290"/>
      <c r="C23" s="290"/>
      <c r="D23" s="290"/>
      <c r="E23" s="290"/>
      <c r="F23" s="290"/>
      <c r="G23" s="290"/>
      <c r="H23" s="335"/>
      <c r="I23" s="286"/>
      <c r="J23" s="370"/>
      <c r="K23" s="370"/>
      <c r="L23" s="371"/>
      <c r="M23" s="375"/>
      <c r="N23" s="359"/>
      <c r="O23" s="366"/>
      <c r="P23" s="366"/>
      <c r="Q23" s="366"/>
      <c r="R23" s="367"/>
    </row>
    <row r="24" spans="1:18" ht="16.5" hidden="1" x14ac:dyDescent="0.25">
      <c r="A24" s="291" t="s">
        <v>28</v>
      </c>
      <c r="B24" s="288"/>
      <c r="C24" s="288"/>
      <c r="D24" s="288"/>
      <c r="E24" s="288"/>
      <c r="F24" s="288"/>
      <c r="G24" s="288"/>
      <c r="H24" s="333" t="s">
        <v>0</v>
      </c>
      <c r="I24" s="285">
        <v>627</v>
      </c>
      <c r="J24" s="370"/>
      <c r="K24" s="370"/>
      <c r="L24" s="426"/>
      <c r="M24" s="372"/>
      <c r="N24" s="358"/>
      <c r="O24" s="366"/>
      <c r="P24" s="366"/>
      <c r="Q24" s="366"/>
      <c r="R24" s="367"/>
    </row>
    <row r="25" spans="1:18" ht="17.25" hidden="1" thickBot="1" x14ac:dyDescent="0.3">
      <c r="A25" s="292" t="s">
        <v>29</v>
      </c>
      <c r="B25" s="293"/>
      <c r="C25" s="293"/>
      <c r="D25" s="293"/>
      <c r="E25" s="293"/>
      <c r="F25" s="293"/>
      <c r="G25" s="293"/>
      <c r="H25" s="336"/>
      <c r="I25" s="303"/>
      <c r="J25" s="434"/>
      <c r="K25" s="434"/>
      <c r="L25" s="453"/>
      <c r="M25" s="373"/>
      <c r="N25" s="365"/>
      <c r="O25" s="368"/>
      <c r="P25" s="368"/>
      <c r="Q25" s="368"/>
      <c r="R25" s="369"/>
    </row>
    <row r="26" spans="1:18" ht="31.5" hidden="1" customHeight="1" thickBot="1" x14ac:dyDescent="0.3">
      <c r="A26" s="329" t="s">
        <v>30</v>
      </c>
      <c r="B26" s="330"/>
      <c r="C26" s="330"/>
      <c r="D26" s="330"/>
      <c r="E26" s="330"/>
      <c r="F26" s="330"/>
      <c r="G26" s="330"/>
      <c r="H26" s="331"/>
      <c r="I26" s="150">
        <v>901</v>
      </c>
      <c r="J26" s="151">
        <f>SUM(J17:J25)</f>
        <v>0</v>
      </c>
      <c r="K26" s="151">
        <f>SUM(K17:K25)</f>
        <v>0</v>
      </c>
      <c r="L26" s="152">
        <f>SUM(L17:L25)</f>
        <v>0</v>
      </c>
      <c r="M26" s="152">
        <f>SUM(M17:M25)</f>
        <v>0</v>
      </c>
      <c r="N26" s="153"/>
      <c r="O26" s="377"/>
      <c r="P26" s="377"/>
      <c r="Q26" s="377"/>
      <c r="R26" s="378"/>
    </row>
    <row r="27" spans="1:18" ht="31.5" customHeight="1" thickBot="1" x14ac:dyDescent="0.3">
      <c r="A27" s="148"/>
      <c r="B27" s="149"/>
      <c r="C27" s="149"/>
      <c r="D27" s="149"/>
      <c r="E27" s="149"/>
      <c r="F27" s="149"/>
      <c r="G27" s="149"/>
      <c r="H27" s="149"/>
      <c r="I27" s="154"/>
      <c r="J27" s="155"/>
      <c r="K27" s="155"/>
      <c r="L27" s="156"/>
      <c r="M27" s="156"/>
      <c r="N27" s="157"/>
      <c r="O27" s="356"/>
      <c r="P27" s="356"/>
      <c r="Q27" s="356"/>
      <c r="R27" s="357"/>
    </row>
    <row r="28" spans="1:18" ht="16.5" customHeight="1" x14ac:dyDescent="0.2">
      <c r="A28" s="296" t="s">
        <v>19</v>
      </c>
      <c r="B28" s="297"/>
      <c r="C28" s="297"/>
      <c r="D28" s="297"/>
      <c r="E28" s="297"/>
      <c r="F28" s="297"/>
      <c r="G28" s="298"/>
      <c r="H28" s="337"/>
      <c r="I28" s="304" t="s">
        <v>82</v>
      </c>
      <c r="J28" s="379" t="s">
        <v>212</v>
      </c>
      <c r="K28" s="381" t="s">
        <v>213</v>
      </c>
      <c r="L28" s="383" t="s">
        <v>83</v>
      </c>
      <c r="M28" s="354"/>
      <c r="N28" s="385"/>
      <c r="O28" s="387" t="s">
        <v>186</v>
      </c>
      <c r="P28" s="388"/>
      <c r="Q28" s="388"/>
      <c r="R28" s="389"/>
    </row>
    <row r="29" spans="1:18" ht="88.5" customHeight="1" thickBot="1" x14ac:dyDescent="0.25">
      <c r="A29" s="299"/>
      <c r="B29" s="300"/>
      <c r="C29" s="300"/>
      <c r="D29" s="300"/>
      <c r="E29" s="300"/>
      <c r="F29" s="300"/>
      <c r="G29" s="301"/>
      <c r="H29" s="338"/>
      <c r="I29" s="305"/>
      <c r="J29" s="380"/>
      <c r="K29" s="382"/>
      <c r="L29" s="384"/>
      <c r="M29" s="355"/>
      <c r="N29" s="386"/>
      <c r="O29" s="390"/>
      <c r="P29" s="391"/>
      <c r="Q29" s="391"/>
      <c r="R29" s="392"/>
    </row>
    <row r="30" spans="1:18" ht="16.5" x14ac:dyDescent="0.25">
      <c r="A30" s="294" t="s">
        <v>31</v>
      </c>
      <c r="B30" s="332"/>
      <c r="C30" s="332"/>
      <c r="D30" s="332"/>
      <c r="E30" s="332"/>
      <c r="F30" s="332"/>
      <c r="G30" s="332"/>
      <c r="H30" s="339" t="s">
        <v>211</v>
      </c>
      <c r="I30" s="306">
        <v>872</v>
      </c>
      <c r="J30" s="396">
        <f>SUM('Agency Remit pg1'!D68+'Agency Remit pg1'!N68)+('Agency Remit pg1'!D69+'Agency Remit pg1'!N69)</f>
        <v>0</v>
      </c>
      <c r="K30" s="398">
        <f>SUM('Agency Remit pg1'!D44+'Agency Remit pg1'!N44)+('Agency Remit pg1'!D45+'Agency Remit pg1'!N45)-J30</f>
        <v>0</v>
      </c>
      <c r="L30" s="353">
        <f>SUM('Agency Remit pg1'!D52+'Agency Remit pg1'!N52)+('Agency Remit pg1'!D53+'Agency Remit pg1'!N53)</f>
        <v>0</v>
      </c>
      <c r="M30" s="353">
        <f>SUMIFS('Agency Remit pg1'!F21:F35:'Agency Remit pg1'!P21:P35,'Agency Remit pg1'!H21:H35:'Agency Remit pg1'!R21:R35,"JUS",'Agency Remit pg1'!D21:D35:'Agency Remit pg1'!N21:N35,"F")+SUMIFS('Agency Remit pg1'!F21:F35:'Agency Remit pg1'!P21:P35,'Agency Remit pg1'!H21:H35:'Agency Remit pg1'!R21:R35,"JUS",'Agency Remit pg1'!D21:D35:'Agency Remit pg1'!N21:N35,"O")</f>
        <v>0</v>
      </c>
      <c r="N30" s="376"/>
      <c r="O30" s="393"/>
      <c r="P30" s="394"/>
      <c r="Q30" s="394"/>
      <c r="R30" s="395"/>
    </row>
    <row r="31" spans="1:18" ht="16.5" x14ac:dyDescent="0.25">
      <c r="A31" s="289" t="s">
        <v>32</v>
      </c>
      <c r="B31" s="290"/>
      <c r="C31" s="290"/>
      <c r="D31" s="290"/>
      <c r="E31" s="290"/>
      <c r="F31" s="290"/>
      <c r="G31" s="290"/>
      <c r="H31" s="340"/>
      <c r="I31" s="286"/>
      <c r="J31" s="397"/>
      <c r="K31" s="362"/>
      <c r="L31" s="350"/>
      <c r="M31" s="350"/>
      <c r="N31" s="359"/>
      <c r="O31" s="346"/>
      <c r="P31" s="347"/>
      <c r="Q31" s="347"/>
      <c r="R31" s="348"/>
    </row>
    <row r="32" spans="1:18" ht="16.5" x14ac:dyDescent="0.25">
      <c r="A32" s="291" t="s">
        <v>34</v>
      </c>
      <c r="B32" s="288"/>
      <c r="C32" s="288"/>
      <c r="D32" s="288"/>
      <c r="E32" s="288"/>
      <c r="F32" s="288"/>
      <c r="G32" s="288"/>
      <c r="H32" s="341" t="s">
        <v>7</v>
      </c>
      <c r="I32" s="285">
        <v>861</v>
      </c>
      <c r="J32" s="360">
        <f>SUM('Agency Remit pg1'!F71+'Agency Remit pg1'!P71)</f>
        <v>0</v>
      </c>
      <c r="K32" s="361">
        <f>SUM('Agency Remit pg1'!F47+'Agency Remit pg1'!P47)-J32</f>
        <v>0</v>
      </c>
      <c r="L32" s="351">
        <f>SUM('Agency Remit pg1'!F55+'Agency Remit pg1'!P55)</f>
        <v>0</v>
      </c>
      <c r="M32" s="351">
        <f>SUMIFS('Agency Remit pg1'!F21:F35:'Agency Remit pg1'!P21:P35,'Agency Remit pg1'!H21:H35:'Agency Remit pg1'!R21:R35,"JUS",'Agency Remit pg1'!D21:D35:'Agency Remit pg1'!N21:N35,"V")</f>
        <v>0</v>
      </c>
      <c r="N32" s="358"/>
      <c r="O32" s="343"/>
      <c r="P32" s="344"/>
      <c r="Q32" s="344"/>
      <c r="R32" s="345"/>
    </row>
    <row r="33" spans="1:18" ht="16.5" x14ac:dyDescent="0.25">
      <c r="A33" s="289" t="s">
        <v>33</v>
      </c>
      <c r="B33" s="290"/>
      <c r="C33" s="290"/>
      <c r="D33" s="290"/>
      <c r="E33" s="290"/>
      <c r="F33" s="290"/>
      <c r="G33" s="290"/>
      <c r="H33" s="342"/>
      <c r="I33" s="286"/>
      <c r="J33" s="360"/>
      <c r="K33" s="362"/>
      <c r="L33" s="352"/>
      <c r="M33" s="352"/>
      <c r="N33" s="359"/>
      <c r="O33" s="346"/>
      <c r="P33" s="347"/>
      <c r="Q33" s="347"/>
      <c r="R33" s="348"/>
    </row>
    <row r="34" spans="1:18" ht="16.5" x14ac:dyDescent="0.25">
      <c r="A34" s="291" t="s">
        <v>96</v>
      </c>
      <c r="B34" s="288"/>
      <c r="C34" s="288"/>
      <c r="D34" s="288"/>
      <c r="E34" s="288"/>
      <c r="F34" s="288"/>
      <c r="G34" s="288"/>
      <c r="H34" s="327" t="s">
        <v>6</v>
      </c>
      <c r="I34" s="285">
        <v>863</v>
      </c>
      <c r="J34" s="360">
        <f>SUM('Agency Remit pg1'!D67+'Agency Remit pg1'!N67)</f>
        <v>0</v>
      </c>
      <c r="K34" s="361">
        <f>SUM('Agency Remit pg1'!D43+'Agency Remit pg1'!N43)-J34</f>
        <v>0</v>
      </c>
      <c r="L34" s="349">
        <f>SUM('Agency Remit pg1'!D51+'Agency Remit pg1'!N51)</f>
        <v>0</v>
      </c>
      <c r="M34" s="349">
        <f>SUMIFS('Agency Remit pg1'!F21:F35:'Agency Remit pg1'!P21:P35,'Agency Remit pg1'!H21:H35:'Agency Remit pg1'!R21:R35,"JUS",'Agency Remit pg1'!D21:D35:'Agency Remit pg1'!N21:N35,"A")</f>
        <v>0</v>
      </c>
      <c r="N34" s="358"/>
      <c r="O34" s="343"/>
      <c r="P34" s="344"/>
      <c r="Q34" s="344"/>
      <c r="R34" s="345"/>
    </row>
    <row r="35" spans="1:18" ht="16.5" x14ac:dyDescent="0.25">
      <c r="A35" s="289" t="s">
        <v>97</v>
      </c>
      <c r="B35" s="290"/>
      <c r="C35" s="290"/>
      <c r="D35" s="290"/>
      <c r="E35" s="290"/>
      <c r="F35" s="290"/>
      <c r="G35" s="290"/>
      <c r="H35" s="328"/>
      <c r="I35" s="286"/>
      <c r="J35" s="360"/>
      <c r="K35" s="362"/>
      <c r="L35" s="350"/>
      <c r="M35" s="350"/>
      <c r="N35" s="359"/>
      <c r="O35" s="346"/>
      <c r="P35" s="347"/>
      <c r="Q35" s="347"/>
      <c r="R35" s="348"/>
    </row>
    <row r="36" spans="1:18" ht="16.5" x14ac:dyDescent="0.25">
      <c r="A36" s="291" t="s">
        <v>35</v>
      </c>
      <c r="B36" s="288"/>
      <c r="C36" s="288"/>
      <c r="D36" s="288"/>
      <c r="E36" s="288"/>
      <c r="F36" s="288"/>
      <c r="G36" s="288"/>
      <c r="H36" s="327" t="s">
        <v>5</v>
      </c>
      <c r="I36" s="447">
        <v>865</v>
      </c>
      <c r="J36" s="360">
        <f>SUM('Agency Remit pg1'!F70+'Agency Remit pg1'!P70)</f>
        <v>0</v>
      </c>
      <c r="K36" s="361">
        <f>SUM('Agency Remit pg1'!F46+'Agency Remit pg1'!P46)-J36</f>
        <v>0</v>
      </c>
      <c r="L36" s="349">
        <f>SUM('Agency Remit pg1'!F54+'Agency Remit pg1'!P54)</f>
        <v>0</v>
      </c>
      <c r="M36" s="349">
        <f>SUMIFS('Agency Remit pg1'!F21:F35:'Agency Remit pg1'!P21:P35,'Agency Remit pg1'!H21:H35:'Agency Remit pg1'!R21:R35,"JUS",'Agency Remit pg1'!D21:D35:'Agency Remit pg1'!N21:N35,"C")</f>
        <v>0</v>
      </c>
      <c r="N36" s="358"/>
      <c r="O36" s="343"/>
      <c r="P36" s="344"/>
      <c r="Q36" s="344"/>
      <c r="R36" s="345"/>
    </row>
    <row r="37" spans="1:18" ht="16.5" x14ac:dyDescent="0.25">
      <c r="A37" s="289" t="s">
        <v>36</v>
      </c>
      <c r="B37" s="290"/>
      <c r="C37" s="290"/>
      <c r="D37" s="290"/>
      <c r="E37" s="290"/>
      <c r="F37" s="290"/>
      <c r="G37" s="290"/>
      <c r="H37" s="328"/>
      <c r="I37" s="286"/>
      <c r="J37" s="360"/>
      <c r="K37" s="362"/>
      <c r="L37" s="350"/>
      <c r="M37" s="350"/>
      <c r="N37" s="359"/>
      <c r="O37" s="346"/>
      <c r="P37" s="347"/>
      <c r="Q37" s="347"/>
      <c r="R37" s="348"/>
    </row>
    <row r="38" spans="1:18" ht="16.5" x14ac:dyDescent="0.25">
      <c r="A38" s="291" t="s">
        <v>40</v>
      </c>
      <c r="B38" s="288"/>
      <c r="C38" s="288"/>
      <c r="D38" s="288"/>
      <c r="E38" s="288"/>
      <c r="F38" s="288"/>
      <c r="G38" s="288"/>
      <c r="H38" s="327" t="s">
        <v>4</v>
      </c>
      <c r="I38" s="447">
        <v>867</v>
      </c>
      <c r="J38" s="360">
        <f>SUM('Agency Remit pg1'!F67+'Agency Remit pg1'!P67)</f>
        <v>0</v>
      </c>
      <c r="K38" s="361">
        <f>SUM('Agency Remit pg1'!F43+'Agency Remit pg1'!P43)-J38</f>
        <v>0</v>
      </c>
      <c r="L38" s="349">
        <f>SUM('Agency Remit pg1'!F51+'Agency Remit pg1'!P51)</f>
        <v>0</v>
      </c>
      <c r="M38" s="363">
        <f>SUMIFS('Agency Remit pg1'!F21:F35:'Agency Remit pg1'!P21:P35,'Agency Remit pg1'!H21:H35:'Agency Remit pg1'!R21:R35,"JUS",'Agency Remit pg1'!D21:D35:'Agency Remit pg1'!N21:N35,"H")</f>
        <v>0</v>
      </c>
      <c r="N38" s="358"/>
      <c r="O38" s="343"/>
      <c r="P38" s="344"/>
      <c r="Q38" s="344"/>
      <c r="R38" s="345"/>
    </row>
    <row r="39" spans="1:18" ht="16.5" x14ac:dyDescent="0.25">
      <c r="A39" s="289" t="s">
        <v>41</v>
      </c>
      <c r="B39" s="290"/>
      <c r="C39" s="290"/>
      <c r="D39" s="290"/>
      <c r="E39" s="290"/>
      <c r="F39" s="290"/>
      <c r="G39" s="290"/>
      <c r="H39" s="328"/>
      <c r="I39" s="286"/>
      <c r="J39" s="360"/>
      <c r="K39" s="362"/>
      <c r="L39" s="350"/>
      <c r="M39" s="364"/>
      <c r="N39" s="359"/>
      <c r="O39" s="346"/>
      <c r="P39" s="347"/>
      <c r="Q39" s="347"/>
      <c r="R39" s="348"/>
    </row>
    <row r="40" spans="1:18" ht="16.5" x14ac:dyDescent="0.25">
      <c r="A40" s="291" t="s">
        <v>37</v>
      </c>
      <c r="B40" s="288"/>
      <c r="C40" s="288"/>
      <c r="D40" s="288"/>
      <c r="E40" s="288"/>
      <c r="F40" s="288"/>
      <c r="G40" s="288"/>
      <c r="H40" s="327" t="s">
        <v>3</v>
      </c>
      <c r="I40" s="285">
        <v>869</v>
      </c>
      <c r="J40" s="360">
        <f>SUM('Agency Remit pg1'!D70+'Agency Remit pg1'!N70)</f>
        <v>0</v>
      </c>
      <c r="K40" s="361">
        <f>SUM('Agency Remit pg1'!D46+'Agency Remit pg1'!N46)-J40</f>
        <v>0</v>
      </c>
      <c r="L40" s="349">
        <f>SUM('Agency Remit pg1'!F54+'Agency Remit pg1'!P54)</f>
        <v>0</v>
      </c>
      <c r="M40" s="349">
        <f>SUMIFS('Agency Remit pg1'!F21:F35:'Agency Remit pg1'!P21:P35,'Agency Remit pg1'!H21:H35:'Agency Remit pg1'!R21:R35,"JUS",'Agency Remit pg1'!D21:D35:'Agency Remit pg1'!N21:N35,"D")</f>
        <v>0</v>
      </c>
      <c r="N40" s="358"/>
      <c r="O40" s="343"/>
      <c r="P40" s="344"/>
      <c r="Q40" s="344"/>
      <c r="R40" s="345"/>
    </row>
    <row r="41" spans="1:18" ht="16.5" x14ac:dyDescent="0.25">
      <c r="A41" s="289" t="s">
        <v>38</v>
      </c>
      <c r="B41" s="290"/>
      <c r="C41" s="290"/>
      <c r="D41" s="290"/>
      <c r="E41" s="290"/>
      <c r="F41" s="290"/>
      <c r="G41" s="290"/>
      <c r="H41" s="328"/>
      <c r="I41" s="286"/>
      <c r="J41" s="360"/>
      <c r="K41" s="362"/>
      <c r="L41" s="350"/>
      <c r="M41" s="350"/>
      <c r="N41" s="359"/>
      <c r="O41" s="346"/>
      <c r="P41" s="347"/>
      <c r="Q41" s="347"/>
      <c r="R41" s="348"/>
    </row>
    <row r="42" spans="1:18" ht="16.5" x14ac:dyDescent="0.25">
      <c r="A42" s="291" t="s">
        <v>39</v>
      </c>
      <c r="B42" s="326"/>
      <c r="C42" s="326"/>
      <c r="D42" s="326"/>
      <c r="E42" s="326"/>
      <c r="F42" s="326"/>
      <c r="G42" s="326"/>
      <c r="H42" s="327" t="s">
        <v>2</v>
      </c>
      <c r="I42" s="285">
        <v>871</v>
      </c>
      <c r="J42" s="360">
        <f>SUM('Agency Remit pg1'!F68+'Agency Remit pg1'!P68)</f>
        <v>0</v>
      </c>
      <c r="K42" s="361">
        <f>SUM('Agency Remit pg1'!F44+'Agency Remit pg1'!P44)-J42</f>
        <v>0</v>
      </c>
      <c r="L42" s="363">
        <f>SUM('Agency Remit pg1'!F52+'Agency Remit pg1'!P52)</f>
        <v>0</v>
      </c>
      <c r="M42" s="363">
        <f>SUMIFS('Agency Remit pg1'!F21:F35:'Agency Remit pg1'!P21:P35,'Agency Remit pg1'!H21:H35:'Agency Remit pg1'!R21:R35,"JUS",'Agency Remit pg1'!D21:D35:'Agency Remit pg1'!N21:N35,"L")</f>
        <v>0</v>
      </c>
      <c r="N42" s="358"/>
      <c r="O42" s="343"/>
      <c r="P42" s="344"/>
      <c r="Q42" s="344"/>
      <c r="R42" s="345"/>
    </row>
    <row r="43" spans="1:18" ht="16.5" x14ac:dyDescent="0.25">
      <c r="A43" s="289" t="s">
        <v>42</v>
      </c>
      <c r="B43" s="290"/>
      <c r="C43" s="290"/>
      <c r="D43" s="290"/>
      <c r="E43" s="290"/>
      <c r="F43" s="290"/>
      <c r="G43" s="290"/>
      <c r="H43" s="328"/>
      <c r="I43" s="286"/>
      <c r="J43" s="360"/>
      <c r="K43" s="362"/>
      <c r="L43" s="364"/>
      <c r="M43" s="364"/>
      <c r="N43" s="359"/>
      <c r="O43" s="346"/>
      <c r="P43" s="347"/>
      <c r="Q43" s="347"/>
      <c r="R43" s="348"/>
    </row>
    <row r="44" spans="1:18" ht="16.5" x14ac:dyDescent="0.25">
      <c r="A44" s="291" t="s">
        <v>111</v>
      </c>
      <c r="B44" s="326"/>
      <c r="C44" s="326"/>
      <c r="D44" s="326"/>
      <c r="E44" s="326"/>
      <c r="F44" s="326"/>
      <c r="G44" s="326"/>
      <c r="H44" s="327" t="s">
        <v>1</v>
      </c>
      <c r="I44" s="285">
        <v>873</v>
      </c>
      <c r="J44" s="360">
        <f>SUM('Agency Remit pg1'!D71+'Agency Remit pg1'!N71)</f>
        <v>0</v>
      </c>
      <c r="K44" s="361">
        <f>SUM('Agency Remit pg1'!D47+'Agency Remit pg1'!N47)-J44</f>
        <v>0</v>
      </c>
      <c r="L44" s="363">
        <f>SUM('Agency Remit pg1'!D55+'Agency Remit pg1'!N55)</f>
        <v>0</v>
      </c>
      <c r="M44" s="363">
        <f>SUMIFS('Agency Remit pg1'!F21:F35:'Agency Remit pg1'!P21:P35,'Agency Remit pg1'!H21:H35:'Agency Remit pg1'!R21:R35,"JUS",'Agency Remit pg1'!D21:D35:'Agency Remit pg1'!N21:N35,"G")</f>
        <v>0</v>
      </c>
      <c r="N44" s="358"/>
      <c r="O44" s="343"/>
      <c r="P44" s="344"/>
      <c r="Q44" s="344"/>
      <c r="R44" s="345"/>
    </row>
    <row r="45" spans="1:18" ht="16.5" x14ac:dyDescent="0.25">
      <c r="A45" s="289" t="s">
        <v>43</v>
      </c>
      <c r="B45" s="290"/>
      <c r="C45" s="290"/>
      <c r="D45" s="290"/>
      <c r="E45" s="290"/>
      <c r="F45" s="290"/>
      <c r="G45" s="290"/>
      <c r="H45" s="328"/>
      <c r="I45" s="286"/>
      <c r="J45" s="360"/>
      <c r="K45" s="362"/>
      <c r="L45" s="364"/>
      <c r="M45" s="364"/>
      <c r="N45" s="359"/>
      <c r="O45" s="346"/>
      <c r="P45" s="347"/>
      <c r="Q45" s="347"/>
      <c r="R45" s="348"/>
    </row>
    <row r="46" spans="1:18" ht="16.5" x14ac:dyDescent="0.25">
      <c r="A46" s="463" t="s">
        <v>203</v>
      </c>
      <c r="B46" s="464"/>
      <c r="C46" s="464"/>
      <c r="D46" s="464"/>
      <c r="E46" s="464"/>
      <c r="F46" s="464"/>
      <c r="G46" s="464"/>
      <c r="H46" s="341" t="s">
        <v>0</v>
      </c>
      <c r="I46" s="465">
        <v>875</v>
      </c>
      <c r="J46" s="360">
        <f>SUM('Agency Remit pg1'!D72+'Agency Remit pg1'!N72)</f>
        <v>0</v>
      </c>
      <c r="K46" s="467">
        <f>SUM('Agency Remit pg1'!D48+'Agency Remit pg1'!N48)-J46</f>
        <v>0</v>
      </c>
      <c r="L46" s="351">
        <f>SUM('Agency Remit pg1'!D56+'Agency Remit pg1'!N56)</f>
        <v>0</v>
      </c>
      <c r="M46" s="460">
        <f>SUMIFS('Agency Remit pg1'!F23:F37:'Agency Remit pg1'!P23:P37,'Agency Remit pg1'!H23:H37:'Agency Remit pg1'!R23:R37,"JUS",'Agency Remit pg1'!D23:D37:'Agency Remit pg1'!N23:N37,"T")</f>
        <v>0</v>
      </c>
      <c r="N46" s="358"/>
      <c r="O46" s="491"/>
      <c r="P46" s="492"/>
      <c r="Q46" s="492"/>
      <c r="R46" s="493"/>
    </row>
    <row r="47" spans="1:18" ht="16.5" x14ac:dyDescent="0.25">
      <c r="A47" s="469" t="s">
        <v>204</v>
      </c>
      <c r="B47" s="470"/>
      <c r="C47" s="470"/>
      <c r="D47" s="470"/>
      <c r="E47" s="470"/>
      <c r="F47" s="470"/>
      <c r="G47" s="470"/>
      <c r="H47" s="342"/>
      <c r="I47" s="466"/>
      <c r="J47" s="360"/>
      <c r="K47" s="468"/>
      <c r="L47" s="352"/>
      <c r="M47" s="461"/>
      <c r="N47" s="359"/>
      <c r="O47" s="497"/>
      <c r="P47" s="498"/>
      <c r="Q47" s="498"/>
      <c r="R47" s="499"/>
    </row>
    <row r="48" spans="1:18" ht="16.5" x14ac:dyDescent="0.25">
      <c r="A48" s="471" t="s">
        <v>205</v>
      </c>
      <c r="B48" s="472"/>
      <c r="C48" s="472"/>
      <c r="D48" s="472"/>
      <c r="E48" s="472"/>
      <c r="F48" s="472"/>
      <c r="G48" s="472"/>
      <c r="H48" s="341" t="s">
        <v>206</v>
      </c>
      <c r="I48" s="465">
        <v>877</v>
      </c>
      <c r="J48" s="360">
        <f>SUM('Agency Remit pg1'!F72+'Agency Remit pg1'!P72)</f>
        <v>0</v>
      </c>
      <c r="K48" s="467">
        <f>SUM('Agency Remit pg1'!F48+'Agency Remit pg1'!P48)-J48</f>
        <v>0</v>
      </c>
      <c r="L48" s="460">
        <f>SUM('Agency Remit pg1'!F56+'Agency Remit pg1'!P56)</f>
        <v>0</v>
      </c>
      <c r="M48" s="460">
        <f>SUMIFS('Agency Remit pg1'!F25:F39:'Agency Remit pg1'!P25:P39,'Agency Remit pg1'!H25:H39:'Agency Remit pg1'!R25:R39,"JUS",'Agency Remit pg1'!D25:D39:'Agency Remit pg1'!N25:N39,"Z")</f>
        <v>0</v>
      </c>
      <c r="N48" s="358"/>
      <c r="O48" s="491"/>
      <c r="P48" s="492"/>
      <c r="Q48" s="492"/>
      <c r="R48" s="493"/>
    </row>
    <row r="49" spans="1:18" ht="16.5" x14ac:dyDescent="0.25">
      <c r="A49" s="469" t="s">
        <v>207</v>
      </c>
      <c r="B49" s="470"/>
      <c r="C49" s="470"/>
      <c r="D49" s="470"/>
      <c r="E49" s="470"/>
      <c r="F49" s="470"/>
      <c r="G49" s="470"/>
      <c r="H49" s="342"/>
      <c r="I49" s="466"/>
      <c r="J49" s="360"/>
      <c r="K49" s="468"/>
      <c r="L49" s="461"/>
      <c r="M49" s="461"/>
      <c r="N49" s="359"/>
      <c r="O49" s="497"/>
      <c r="P49" s="498"/>
      <c r="Q49" s="498"/>
      <c r="R49" s="499"/>
    </row>
    <row r="50" spans="1:18" ht="16.5" x14ac:dyDescent="0.25">
      <c r="A50" s="463" t="s">
        <v>208</v>
      </c>
      <c r="B50" s="464"/>
      <c r="C50" s="464"/>
      <c r="D50" s="464"/>
      <c r="E50" s="464"/>
      <c r="F50" s="464"/>
      <c r="G50" s="464"/>
      <c r="H50" s="341" t="s">
        <v>209</v>
      </c>
      <c r="I50" s="465">
        <v>879</v>
      </c>
      <c r="J50" s="360">
        <f>SUM('Agency Remit pg1'!D73+'Agency Remit pg1'!N73)</f>
        <v>0</v>
      </c>
      <c r="K50" s="467">
        <f>SUM('Agency Remit pg1'!D49+'Agency Remit pg1'!N49)-J50</f>
        <v>0</v>
      </c>
      <c r="L50" s="460">
        <f>SUM('Agency Remit pg1'!D57+'Agency Remit pg1'!N57)</f>
        <v>0</v>
      </c>
      <c r="M50" s="460">
        <f>SUMIFS('Agency Remit pg1'!F27:F41:'Agency Remit pg1'!P27:P41,'Agency Remit pg1'!H27:H41:'Agency Remit pg1'!R27:R41,"JUS",'Agency Remit pg1'!D27:D41:'Agency Remit pg1'!N27:N41,"E")</f>
        <v>0</v>
      </c>
      <c r="N50" s="358"/>
      <c r="O50" s="491"/>
      <c r="P50" s="492"/>
      <c r="Q50" s="492"/>
      <c r="R50" s="493"/>
    </row>
    <row r="51" spans="1:18" ht="17.25" thickBot="1" x14ac:dyDescent="0.3">
      <c r="A51" s="501" t="s">
        <v>210</v>
      </c>
      <c r="B51" s="502"/>
      <c r="C51" s="502"/>
      <c r="D51" s="472"/>
      <c r="E51" s="472"/>
      <c r="F51" s="472"/>
      <c r="G51" s="472"/>
      <c r="H51" s="473"/>
      <c r="I51" s="474"/>
      <c r="J51" s="475"/>
      <c r="K51" s="500"/>
      <c r="L51" s="462"/>
      <c r="M51" s="462"/>
      <c r="N51" s="365"/>
      <c r="O51" s="494"/>
      <c r="P51" s="495"/>
      <c r="Q51" s="495"/>
      <c r="R51" s="496"/>
    </row>
    <row r="52" spans="1:18" ht="17.25" thickBot="1" x14ac:dyDescent="0.3">
      <c r="A52" s="43"/>
      <c r="B52" s="41"/>
      <c r="C52" s="42"/>
      <c r="D52" s="210"/>
      <c r="E52" s="54"/>
      <c r="F52" s="54"/>
      <c r="G52" s="54"/>
      <c r="H52" s="53" t="s">
        <v>30</v>
      </c>
      <c r="I52" s="446">
        <v>906</v>
      </c>
      <c r="J52" s="443">
        <f>SUM(J30:J51)</f>
        <v>0</v>
      </c>
      <c r="K52" s="443">
        <f>SUM(K30:K51)</f>
        <v>0</v>
      </c>
      <c r="L52" s="454">
        <f>SUM(L30:L51)</f>
        <v>0</v>
      </c>
      <c r="M52" s="458">
        <f>SUM(M30:M51)</f>
        <v>0</v>
      </c>
      <c r="N52" s="420"/>
      <c r="O52" s="422" t="s">
        <v>44</v>
      </c>
      <c r="P52" s="423"/>
      <c r="Q52" s="423"/>
      <c r="R52" s="424"/>
    </row>
    <row r="53" spans="1:18" ht="17.25" thickBot="1" x14ac:dyDescent="0.3">
      <c r="A53" s="43"/>
      <c r="B53" s="44"/>
      <c r="C53" s="45"/>
      <c r="D53" s="211"/>
      <c r="E53" s="45"/>
      <c r="F53" s="45"/>
      <c r="G53" s="45"/>
      <c r="H53" s="46" t="s">
        <v>16</v>
      </c>
      <c r="I53" s="303"/>
      <c r="J53" s="444"/>
      <c r="K53" s="444"/>
      <c r="L53" s="455"/>
      <c r="M53" s="459"/>
      <c r="N53" s="421"/>
      <c r="O53" s="482"/>
      <c r="P53" s="483"/>
      <c r="Q53" s="483"/>
      <c r="R53" s="484"/>
    </row>
    <row r="54" spans="1:18" ht="17.25" thickBot="1" x14ac:dyDescent="0.3">
      <c r="A54" s="47"/>
      <c r="B54" s="48"/>
      <c r="C54" s="49"/>
      <c r="D54" s="49"/>
      <c r="E54" s="49"/>
      <c r="F54" s="49"/>
      <c r="G54" s="49"/>
      <c r="H54" s="49"/>
      <c r="I54" s="50"/>
      <c r="J54" s="51"/>
      <c r="K54" s="51"/>
      <c r="L54" s="52"/>
      <c r="M54" s="52"/>
      <c r="N54" s="69"/>
      <c r="O54" s="485"/>
      <c r="P54" s="486"/>
      <c r="Q54" s="486"/>
      <c r="R54" s="487"/>
    </row>
    <row r="55" spans="1:18" ht="16.5" x14ac:dyDescent="0.25">
      <c r="A55" s="43"/>
      <c r="B55" s="53"/>
      <c r="C55" s="54"/>
      <c r="D55" s="54"/>
      <c r="E55" s="54"/>
      <c r="F55" s="54"/>
      <c r="G55" s="54"/>
      <c r="H55" s="55" t="s">
        <v>30</v>
      </c>
      <c r="I55" s="418">
        <v>905</v>
      </c>
      <c r="J55" s="322">
        <f>SUM(J26+J52)</f>
        <v>0</v>
      </c>
      <c r="K55" s="443">
        <f>SUM(K26+K52)</f>
        <v>0</v>
      </c>
      <c r="L55" s="456">
        <f>SUM(L26+L52)</f>
        <v>0</v>
      </c>
      <c r="M55" s="456">
        <f>SUM(M26+M52)</f>
        <v>0</v>
      </c>
      <c r="N55" s="324"/>
      <c r="O55" s="485"/>
      <c r="P55" s="486"/>
      <c r="Q55" s="486"/>
      <c r="R55" s="487"/>
    </row>
    <row r="56" spans="1:18" ht="17.25" thickBot="1" x14ac:dyDescent="0.3">
      <c r="A56" s="43"/>
      <c r="B56" s="46"/>
      <c r="C56" s="45"/>
      <c r="D56" s="45"/>
      <c r="E56" s="45"/>
      <c r="F56" s="45"/>
      <c r="G56" s="45"/>
      <c r="H56" s="209" t="s">
        <v>15</v>
      </c>
      <c r="I56" s="419"/>
      <c r="J56" s="323"/>
      <c r="K56" s="445"/>
      <c r="L56" s="457"/>
      <c r="M56" s="457"/>
      <c r="N56" s="325"/>
      <c r="O56" s="485"/>
      <c r="P56" s="486"/>
      <c r="Q56" s="486"/>
      <c r="R56" s="487"/>
    </row>
    <row r="57" spans="1:18" ht="31.5" customHeight="1" thickBot="1" x14ac:dyDescent="0.3">
      <c r="E57" s="476" t="s">
        <v>14</v>
      </c>
      <c r="F57" s="477"/>
      <c r="G57" s="477"/>
      <c r="H57" s="477"/>
      <c r="I57" s="478"/>
      <c r="J57" s="450" t="s">
        <v>95</v>
      </c>
      <c r="K57" s="451"/>
      <c r="L57" s="212"/>
      <c r="M57" s="212"/>
      <c r="N57" s="220"/>
      <c r="O57" s="485"/>
      <c r="P57" s="486"/>
      <c r="Q57" s="486"/>
      <c r="R57" s="487"/>
    </row>
    <row r="58" spans="1:18" ht="29.25" customHeight="1" thickBot="1" x14ac:dyDescent="0.3">
      <c r="E58" s="479" t="s">
        <v>13</v>
      </c>
      <c r="F58" s="480"/>
      <c r="G58" s="480"/>
      <c r="H58" s="480"/>
      <c r="I58" s="481"/>
      <c r="J58" s="452" t="s">
        <v>90</v>
      </c>
      <c r="K58" s="452"/>
      <c r="L58" s="212"/>
      <c r="M58" s="212"/>
      <c r="N58" s="221"/>
      <c r="O58" s="488"/>
      <c r="P58" s="489"/>
      <c r="Q58" s="489"/>
      <c r="R58" s="490"/>
    </row>
    <row r="59" spans="1:18" ht="24.95" customHeight="1" thickBot="1" x14ac:dyDescent="0.3">
      <c r="C59" s="57"/>
      <c r="D59" s="57"/>
      <c r="E59" s="57"/>
      <c r="G59" s="58"/>
      <c r="I59" s="437" t="s">
        <v>93</v>
      </c>
      <c r="J59" s="438"/>
      <c r="K59" s="439"/>
      <c r="L59" s="246">
        <v>0</v>
      </c>
      <c r="M59" s="246">
        <v>0</v>
      </c>
      <c r="N59" s="70"/>
      <c r="O59" s="399" t="s">
        <v>12</v>
      </c>
      <c r="P59" s="400"/>
      <c r="Q59" s="400"/>
      <c r="R59" s="401"/>
    </row>
    <row r="60" spans="1:18" ht="24.95" customHeight="1" thickBot="1" x14ac:dyDescent="0.3">
      <c r="A60" s="60"/>
      <c r="B60" s="60"/>
      <c r="C60" s="61"/>
      <c r="D60" s="61"/>
      <c r="E60" s="61"/>
      <c r="F60" s="61"/>
      <c r="G60" s="61"/>
      <c r="I60" s="440" t="s">
        <v>94</v>
      </c>
      <c r="J60" s="441"/>
      <c r="K60" s="442"/>
      <c r="L60" s="245">
        <v>0</v>
      </c>
      <c r="M60" s="245">
        <v>0</v>
      </c>
      <c r="N60" s="222"/>
      <c r="O60" s="313"/>
      <c r="P60" s="314"/>
      <c r="Q60" s="314"/>
      <c r="R60" s="315"/>
    </row>
    <row r="61" spans="1:18" ht="24.95" customHeight="1" thickBot="1" x14ac:dyDescent="0.3">
      <c r="A61" s="62"/>
      <c r="B61" s="62"/>
      <c r="C61" s="61"/>
      <c r="D61" s="61"/>
      <c r="E61" s="61"/>
      <c r="F61" s="61"/>
      <c r="G61" s="61"/>
      <c r="H61" s="61"/>
      <c r="N61" s="70"/>
      <c r="O61" s="316" t="s">
        <v>8</v>
      </c>
      <c r="P61" s="317"/>
      <c r="Q61" s="317"/>
      <c r="R61" s="318"/>
    </row>
    <row r="62" spans="1:18" ht="24.95" customHeight="1" thickBot="1" x14ac:dyDescent="0.3">
      <c r="A62" s="62"/>
      <c r="B62" s="62"/>
      <c r="C62" s="61"/>
      <c r="D62" s="61"/>
      <c r="E62" s="61"/>
      <c r="F62" s="61"/>
      <c r="G62" s="61"/>
      <c r="H62" s="61"/>
      <c r="I62" s="435" t="s">
        <v>91</v>
      </c>
      <c r="J62" s="436"/>
      <c r="K62" s="436"/>
      <c r="L62" s="63">
        <f>SUM(L55)</f>
        <v>0</v>
      </c>
      <c r="M62" s="63">
        <f>SUM(M55)</f>
        <v>0</v>
      </c>
      <c r="N62" s="71"/>
      <c r="O62" s="249" t="s">
        <v>11</v>
      </c>
      <c r="P62" s="249" t="s">
        <v>10</v>
      </c>
      <c r="Q62" s="317" t="s">
        <v>9</v>
      </c>
      <c r="R62" s="318"/>
    </row>
    <row r="63" spans="1:18" ht="24.95" customHeight="1" thickBot="1" x14ac:dyDescent="0.3">
      <c r="A63" s="62"/>
      <c r="B63" s="62"/>
      <c r="C63" s="61"/>
      <c r="D63" s="61"/>
      <c r="E63" s="61"/>
      <c r="F63" s="61"/>
      <c r="I63" s="309" t="s">
        <v>92</v>
      </c>
      <c r="J63" s="310"/>
      <c r="K63" s="311"/>
      <c r="L63" s="64">
        <f>L62-L59+L60-L57+L58</f>
        <v>0</v>
      </c>
      <c r="M63" s="64">
        <f>M62-M59+M60-M57+M58</f>
        <v>0</v>
      </c>
      <c r="N63" s="72"/>
      <c r="O63" s="247"/>
      <c r="P63" s="248"/>
      <c r="Q63" s="307"/>
      <c r="R63" s="308"/>
    </row>
    <row r="64" spans="1:18" ht="24.95" customHeight="1" x14ac:dyDescent="0.25">
      <c r="A64" s="65"/>
      <c r="B64" s="65"/>
      <c r="C64" s="61"/>
      <c r="D64" s="61"/>
      <c r="E64" s="61"/>
      <c r="F64" s="61"/>
      <c r="G64" s="61"/>
      <c r="H64" s="61"/>
      <c r="R64" s="59"/>
    </row>
    <row r="65" spans="1:18" ht="16.5" x14ac:dyDescent="0.25">
      <c r="A65" s="65"/>
      <c r="B65" s="65"/>
      <c r="C65" s="61"/>
      <c r="D65" s="61"/>
      <c r="E65" s="61"/>
      <c r="F65" s="61"/>
      <c r="G65" s="61"/>
      <c r="H65" s="61"/>
      <c r="J65" s="66"/>
      <c r="K65" s="66"/>
      <c r="L65" s="66"/>
      <c r="M65" s="66"/>
      <c r="R65" s="59"/>
    </row>
    <row r="66" spans="1:18" ht="16.5" x14ac:dyDescent="0.25">
      <c r="A66" s="65"/>
      <c r="B66" s="65"/>
      <c r="C66" s="61"/>
      <c r="D66" s="61"/>
      <c r="E66" s="61"/>
      <c r="F66" s="61"/>
      <c r="G66" s="61"/>
      <c r="H66" s="61"/>
      <c r="I66" s="61"/>
      <c r="J66" s="312"/>
      <c r="K66" s="312"/>
      <c r="L66" s="67"/>
      <c r="M66" s="67"/>
      <c r="R66" s="68"/>
    </row>
    <row r="67" spans="1:18" ht="16.5" x14ac:dyDescent="0.25">
      <c r="A67" s="65"/>
      <c r="B67" s="65"/>
      <c r="C67" s="61"/>
      <c r="D67" s="61"/>
      <c r="E67" s="61"/>
      <c r="F67" s="61"/>
      <c r="G67" s="61"/>
      <c r="J67" s="66"/>
      <c r="K67" s="66"/>
      <c r="L67" s="66"/>
      <c r="M67" s="66"/>
    </row>
    <row r="68" spans="1:18" x14ac:dyDescent="0.2">
      <c r="J68" s="66"/>
    </row>
    <row r="69" spans="1:18" x14ac:dyDescent="0.2">
      <c r="J69" s="66"/>
    </row>
    <row r="70" spans="1:18" x14ac:dyDescent="0.2">
      <c r="J70" s="66"/>
    </row>
  </sheetData>
  <sheetProtection algorithmName="SHA-512" hashValue="G8ABUfF/nZi9Wscu0R76qSpfRyo7WOL1vWRfXkFwheqAtvIgZyq3Lfhcr2fEJ0LOlbbKEdoVYClY0+FiY0z8gQ==" saltValue="nGYhq0YA83gwRzs7FUI64A==" spinCount="100000" sheet="1" objects="1" scenarios="1"/>
  <mergeCells count="198">
    <mergeCell ref="E57:I57"/>
    <mergeCell ref="E58:I58"/>
    <mergeCell ref="O53:R58"/>
    <mergeCell ref="O50:R51"/>
    <mergeCell ref="O48:R49"/>
    <mergeCell ref="O46:R47"/>
    <mergeCell ref="O44:R45"/>
    <mergeCell ref="O42:R43"/>
    <mergeCell ref="O40:R41"/>
    <mergeCell ref="K50:K51"/>
    <mergeCell ref="L50:L51"/>
    <mergeCell ref="A51:G51"/>
    <mergeCell ref="A40:G40"/>
    <mergeCell ref="A44:G44"/>
    <mergeCell ref="N44:N45"/>
    <mergeCell ref="N42:N43"/>
    <mergeCell ref="M50:M51"/>
    <mergeCell ref="N46:N47"/>
    <mergeCell ref="N48:N49"/>
    <mergeCell ref="N50:N51"/>
    <mergeCell ref="H46:H47"/>
    <mergeCell ref="A46:G46"/>
    <mergeCell ref="I46:I47"/>
    <mergeCell ref="J46:J47"/>
    <mergeCell ref="K46:K47"/>
    <mergeCell ref="L46:L47"/>
    <mergeCell ref="A47:G47"/>
    <mergeCell ref="A48:G48"/>
    <mergeCell ref="H48:H49"/>
    <mergeCell ref="I48:I49"/>
    <mergeCell ref="J48:J49"/>
    <mergeCell ref="K48:K49"/>
    <mergeCell ref="L48:L49"/>
    <mergeCell ref="A49:G49"/>
    <mergeCell ref="A50:G50"/>
    <mergeCell ref="H50:H51"/>
    <mergeCell ref="I50:I51"/>
    <mergeCell ref="J50:J51"/>
    <mergeCell ref="M19:M21"/>
    <mergeCell ref="M17:M18"/>
    <mergeCell ref="J57:K57"/>
    <mergeCell ref="J58:K58"/>
    <mergeCell ref="J34:J35"/>
    <mergeCell ref="K34:K35"/>
    <mergeCell ref="L34:L35"/>
    <mergeCell ref="J36:J37"/>
    <mergeCell ref="K36:K37"/>
    <mergeCell ref="L36:L37"/>
    <mergeCell ref="J44:J45"/>
    <mergeCell ref="K44:K45"/>
    <mergeCell ref="L44:L45"/>
    <mergeCell ref="L24:L25"/>
    <mergeCell ref="L30:L31"/>
    <mergeCell ref="L52:L53"/>
    <mergeCell ref="L42:L43"/>
    <mergeCell ref="L55:L56"/>
    <mergeCell ref="M44:M45"/>
    <mergeCell ref="M42:M43"/>
    <mergeCell ref="M52:M53"/>
    <mergeCell ref="M55:M56"/>
    <mergeCell ref="M46:M47"/>
    <mergeCell ref="M48:M49"/>
    <mergeCell ref="A37:G37"/>
    <mergeCell ref="A36:G36"/>
    <mergeCell ref="A34:G34"/>
    <mergeCell ref="A35:G35"/>
    <mergeCell ref="H38:H39"/>
    <mergeCell ref="A38:G38"/>
    <mergeCell ref="A39:G39"/>
    <mergeCell ref="I62:K62"/>
    <mergeCell ref="I59:K59"/>
    <mergeCell ref="I60:K60"/>
    <mergeCell ref="J42:J43"/>
    <mergeCell ref="J52:J53"/>
    <mergeCell ref="K52:K53"/>
    <mergeCell ref="K42:K43"/>
    <mergeCell ref="K55:K56"/>
    <mergeCell ref="H40:H41"/>
    <mergeCell ref="H42:H43"/>
    <mergeCell ref="I44:I45"/>
    <mergeCell ref="I52:I53"/>
    <mergeCell ref="I36:I37"/>
    <mergeCell ref="I38:I39"/>
    <mergeCell ref="I40:I41"/>
    <mergeCell ref="I34:I35"/>
    <mergeCell ref="I42:I43"/>
    <mergeCell ref="O59:R59"/>
    <mergeCell ref="Q62:R62"/>
    <mergeCell ref="N4:R4"/>
    <mergeCell ref="N5:R5"/>
    <mergeCell ref="F4:K4"/>
    <mergeCell ref="F5:K5"/>
    <mergeCell ref="O16:R16"/>
    <mergeCell ref="A16:G16"/>
    <mergeCell ref="I55:I56"/>
    <mergeCell ref="N52:N53"/>
    <mergeCell ref="O52:R52"/>
    <mergeCell ref="O17:R18"/>
    <mergeCell ref="J19:J21"/>
    <mergeCell ref="K19:K21"/>
    <mergeCell ref="L19:L21"/>
    <mergeCell ref="N19:N21"/>
    <mergeCell ref="O19:R21"/>
    <mergeCell ref="J17:J18"/>
    <mergeCell ref="K17:K18"/>
    <mergeCell ref="L17:L18"/>
    <mergeCell ref="N17:N18"/>
    <mergeCell ref="O22:R23"/>
    <mergeCell ref="J24:J25"/>
    <mergeCell ref="K24:K25"/>
    <mergeCell ref="N24:N25"/>
    <mergeCell ref="O24:R25"/>
    <mergeCell ref="J22:J23"/>
    <mergeCell ref="K22:K23"/>
    <mergeCell ref="L22:L23"/>
    <mergeCell ref="N22:N23"/>
    <mergeCell ref="M24:M25"/>
    <mergeCell ref="M22:M23"/>
    <mergeCell ref="N34:N35"/>
    <mergeCell ref="N30:N31"/>
    <mergeCell ref="O26:R26"/>
    <mergeCell ref="J28:J29"/>
    <mergeCell ref="K28:K29"/>
    <mergeCell ref="L28:L29"/>
    <mergeCell ref="N28:N29"/>
    <mergeCell ref="O28:R29"/>
    <mergeCell ref="O30:R31"/>
    <mergeCell ref="J32:J33"/>
    <mergeCell ref="K32:K33"/>
    <mergeCell ref="L32:L33"/>
    <mergeCell ref="N32:N33"/>
    <mergeCell ref="O32:R33"/>
    <mergeCell ref="J30:J31"/>
    <mergeCell ref="K30:K31"/>
    <mergeCell ref="O34:R35"/>
    <mergeCell ref="M34:M35"/>
    <mergeCell ref="M32:M33"/>
    <mergeCell ref="M30:M31"/>
    <mergeCell ref="M28:M29"/>
    <mergeCell ref="O27:R27"/>
    <mergeCell ref="N36:N37"/>
    <mergeCell ref="J40:J41"/>
    <mergeCell ref="K40:K41"/>
    <mergeCell ref="L40:L41"/>
    <mergeCell ref="N40:N41"/>
    <mergeCell ref="J38:J39"/>
    <mergeCell ref="K38:K39"/>
    <mergeCell ref="L38:L39"/>
    <mergeCell ref="N38:N39"/>
    <mergeCell ref="M40:M41"/>
    <mergeCell ref="M38:M39"/>
    <mergeCell ref="M36:M37"/>
    <mergeCell ref="O38:R39"/>
    <mergeCell ref="O36:R37"/>
    <mergeCell ref="Q63:R63"/>
    <mergeCell ref="I63:K63"/>
    <mergeCell ref="J66:K66"/>
    <mergeCell ref="O60:R60"/>
    <mergeCell ref="O61:R61"/>
    <mergeCell ref="A4:C4"/>
    <mergeCell ref="J55:J56"/>
    <mergeCell ref="N55:N56"/>
    <mergeCell ref="A42:G42"/>
    <mergeCell ref="H34:H35"/>
    <mergeCell ref="H36:H37"/>
    <mergeCell ref="A26:H26"/>
    <mergeCell ref="A30:G30"/>
    <mergeCell ref="A31:G31"/>
    <mergeCell ref="H19:H21"/>
    <mergeCell ref="H22:H23"/>
    <mergeCell ref="H24:H25"/>
    <mergeCell ref="H28:H29"/>
    <mergeCell ref="H30:H31"/>
    <mergeCell ref="H32:H33"/>
    <mergeCell ref="H44:H45"/>
    <mergeCell ref="A45:G45"/>
    <mergeCell ref="A43:G43"/>
    <mergeCell ref="A41:G41"/>
    <mergeCell ref="H17:H18"/>
    <mergeCell ref="I17:I18"/>
    <mergeCell ref="A19:G19"/>
    <mergeCell ref="A18:G18"/>
    <mergeCell ref="A17:G17"/>
    <mergeCell ref="A32:G32"/>
    <mergeCell ref="A33:G33"/>
    <mergeCell ref="A24:G24"/>
    <mergeCell ref="A25:G25"/>
    <mergeCell ref="A22:G22"/>
    <mergeCell ref="A23:G23"/>
    <mergeCell ref="A20:G20"/>
    <mergeCell ref="A21:G21"/>
    <mergeCell ref="A28:G29"/>
    <mergeCell ref="I19:I21"/>
    <mergeCell ref="I22:I23"/>
    <mergeCell ref="I24:I25"/>
    <mergeCell ref="I28:I29"/>
    <mergeCell ref="I30:I31"/>
    <mergeCell ref="I32:I33"/>
  </mergeCells>
  <conditionalFormatting sqref="L59:M59">
    <cfRule type="cellIs" dxfId="2" priority="4" operator="lessThan">
      <formula>0</formula>
    </cfRule>
  </conditionalFormatting>
  <conditionalFormatting sqref="L60:M60">
    <cfRule type="cellIs" dxfId="1" priority="3" operator="greaterThan">
      <formula>0</formula>
    </cfRule>
  </conditionalFormatting>
  <conditionalFormatting sqref="L53:M58">
    <cfRule type="cellIs" dxfId="0" priority="1" operator="lessThan">
      <formula>0</formula>
    </cfRule>
  </conditionalFormatting>
  <pageMargins left="0.5" right="0.5" top="0.5" bottom="0.25" header="0.3" footer="0.3"/>
  <pageSetup scale="52" orientation="portrait" r:id="rId1"/>
  <headerFooter>
    <oddFooter>&amp;RSeptember 2014 / 
septembre 2014
Page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6DDF-C0A3-4769-882E-1FA45762E297}">
  <dimension ref="A1:Q43"/>
  <sheetViews>
    <sheetView workbookViewId="0">
      <selection activeCell="B5" sqref="B5:J5"/>
    </sheetView>
  </sheetViews>
  <sheetFormatPr defaultRowHeight="15.75" x14ac:dyDescent="0.25"/>
  <cols>
    <col min="1" max="1" width="5.140625" style="18" customWidth="1"/>
  </cols>
  <sheetData>
    <row r="1" spans="1:17" ht="18.75" x14ac:dyDescent="0.25">
      <c r="E1" s="12" t="s">
        <v>102</v>
      </c>
    </row>
    <row r="3" spans="1:17" x14ac:dyDescent="0.2">
      <c r="A3" s="179">
        <v>1</v>
      </c>
      <c r="B3" s="506" t="s">
        <v>151</v>
      </c>
      <c r="C3" s="506"/>
      <c r="D3" s="506"/>
      <c r="E3" s="506"/>
      <c r="F3" s="506"/>
      <c r="G3" s="506"/>
      <c r="H3" s="506"/>
      <c r="I3" s="505"/>
      <c r="J3" s="505"/>
    </row>
    <row r="4" spans="1:17" x14ac:dyDescent="0.2">
      <c r="A4" s="179">
        <v>2</v>
      </c>
      <c r="B4" s="506" t="s">
        <v>152</v>
      </c>
      <c r="C4" s="506"/>
      <c r="D4" s="506"/>
      <c r="E4" s="506"/>
      <c r="F4" s="505"/>
      <c r="G4" s="505"/>
      <c r="H4" s="505"/>
      <c r="I4" s="505"/>
    </row>
    <row r="5" spans="1:17" ht="15" x14ac:dyDescent="0.25">
      <c r="A5" s="135"/>
      <c r="B5" s="508" t="s">
        <v>153</v>
      </c>
      <c r="C5" s="508"/>
      <c r="D5" s="508"/>
      <c r="E5" s="508"/>
      <c r="F5" s="508"/>
      <c r="G5" s="508"/>
      <c r="H5" s="508"/>
      <c r="I5" s="505"/>
      <c r="J5" s="505"/>
    </row>
    <row r="6" spans="1:17" x14ac:dyDescent="0.25">
      <c r="A6" s="179">
        <v>3</v>
      </c>
      <c r="B6" s="172" t="s">
        <v>154</v>
      </c>
      <c r="C6" s="135"/>
      <c r="D6" s="135"/>
      <c r="E6" s="135"/>
      <c r="F6" s="135"/>
      <c r="G6" s="135"/>
      <c r="H6" s="135"/>
      <c r="I6" s="176"/>
    </row>
    <row r="7" spans="1:17" x14ac:dyDescent="0.2">
      <c r="A7" s="179" t="s">
        <v>156</v>
      </c>
      <c r="B7" s="509" t="s">
        <v>228</v>
      </c>
      <c r="C7" s="509"/>
      <c r="D7" s="509"/>
      <c r="E7" s="509"/>
      <c r="F7" s="509"/>
      <c r="G7" s="509"/>
      <c r="H7" s="509"/>
      <c r="I7" s="509"/>
      <c r="J7" s="509"/>
      <c r="K7" s="509"/>
      <c r="L7" s="172"/>
      <c r="M7" s="172"/>
      <c r="N7" s="172"/>
      <c r="O7" s="172"/>
      <c r="P7" s="172"/>
      <c r="Q7" s="172"/>
    </row>
    <row r="8" spans="1:17" x14ac:dyDescent="0.2">
      <c r="A8" s="179"/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172"/>
      <c r="M8" s="172"/>
      <c r="N8" s="172"/>
      <c r="O8" s="172"/>
      <c r="P8" s="172"/>
      <c r="Q8" s="172"/>
    </row>
    <row r="9" spans="1:17" x14ac:dyDescent="0.2">
      <c r="A9" s="179" t="s">
        <v>157</v>
      </c>
      <c r="B9" s="506" t="s">
        <v>155</v>
      </c>
      <c r="C9" s="506"/>
      <c r="D9" s="506"/>
      <c r="E9" s="506"/>
      <c r="F9" s="506"/>
      <c r="G9" s="506"/>
      <c r="H9" s="505"/>
      <c r="I9" s="505"/>
      <c r="J9" s="505"/>
    </row>
    <row r="10" spans="1:17" ht="15" x14ac:dyDescent="0.25">
      <c r="A10" s="135"/>
      <c r="B10" s="510" t="s">
        <v>103</v>
      </c>
      <c r="C10" s="510"/>
      <c r="D10" s="510"/>
      <c r="E10" s="510"/>
      <c r="F10" s="510"/>
      <c r="G10" s="510"/>
      <c r="H10" s="510"/>
      <c r="I10" s="510"/>
      <c r="J10" s="505"/>
      <c r="K10" s="505"/>
      <c r="L10" s="505"/>
    </row>
    <row r="11" spans="1:17" x14ac:dyDescent="0.25">
      <c r="B11" s="174"/>
    </row>
    <row r="12" spans="1:17" x14ac:dyDescent="0.25">
      <c r="B12" s="174"/>
    </row>
    <row r="13" spans="1:17" x14ac:dyDescent="0.25">
      <c r="B13" s="174"/>
    </row>
    <row r="14" spans="1:17" x14ac:dyDescent="0.25">
      <c r="B14" s="174"/>
    </row>
    <row r="15" spans="1:17" x14ac:dyDescent="0.25">
      <c r="B15" s="174"/>
    </row>
    <row r="16" spans="1:17" x14ac:dyDescent="0.25">
      <c r="B16" s="174"/>
    </row>
    <row r="17" spans="1:12" x14ac:dyDescent="0.2">
      <c r="A17" s="179" t="s">
        <v>158</v>
      </c>
      <c r="B17" s="172" t="s">
        <v>229</v>
      </c>
      <c r="C17" s="172"/>
      <c r="D17" s="172"/>
      <c r="E17" s="176"/>
      <c r="F17" s="176"/>
    </row>
    <row r="18" spans="1:12" ht="15" x14ac:dyDescent="0.25">
      <c r="A18" s="135"/>
      <c r="B18" s="175" t="s">
        <v>159</v>
      </c>
      <c r="C18" s="135"/>
      <c r="D18" s="135"/>
      <c r="E18" s="176"/>
      <c r="F18" s="176"/>
    </row>
    <row r="19" spans="1:12" x14ac:dyDescent="0.25">
      <c r="A19" s="179" t="s">
        <v>160</v>
      </c>
      <c r="B19" s="172" t="s">
        <v>161</v>
      </c>
      <c r="C19" s="135"/>
      <c r="D19" s="135"/>
      <c r="E19" s="176"/>
      <c r="F19" s="176"/>
    </row>
    <row r="20" spans="1:12" x14ac:dyDescent="0.2">
      <c r="A20" s="139"/>
      <c r="B20" s="503" t="s">
        <v>196</v>
      </c>
      <c r="C20" s="503"/>
      <c r="D20" s="503"/>
      <c r="E20" s="503"/>
      <c r="F20" s="503"/>
      <c r="G20" s="503"/>
      <c r="H20" s="503"/>
      <c r="I20" s="503"/>
    </row>
    <row r="21" spans="1:12" ht="15" x14ac:dyDescent="0.2">
      <c r="A21" s="175" t="s">
        <v>230</v>
      </c>
      <c r="B21" s="173"/>
      <c r="C21" s="173"/>
      <c r="D21" s="173"/>
      <c r="E21" s="173"/>
      <c r="F21" s="173"/>
      <c r="G21" s="173"/>
      <c r="H21" s="173"/>
      <c r="I21" s="173"/>
      <c r="K21" s="138"/>
      <c r="L21" s="138"/>
    </row>
    <row r="22" spans="1:12" x14ac:dyDescent="0.2">
      <c r="A22" s="179" t="s">
        <v>162</v>
      </c>
      <c r="B22" s="504" t="s">
        <v>197</v>
      </c>
      <c r="C22" s="504"/>
      <c r="D22" s="504"/>
      <c r="E22" s="504"/>
      <c r="F22" s="504"/>
      <c r="G22" s="505"/>
      <c r="H22" s="505"/>
      <c r="I22" s="505"/>
    </row>
    <row r="23" spans="1:12" x14ac:dyDescent="0.2">
      <c r="A23" s="179" t="s">
        <v>163</v>
      </c>
      <c r="B23" s="506" t="s">
        <v>164</v>
      </c>
      <c r="C23" s="506"/>
      <c r="D23" s="506"/>
      <c r="E23" s="506"/>
      <c r="F23" s="505"/>
      <c r="G23" s="505"/>
      <c r="H23" s="505"/>
      <c r="I23" s="505"/>
      <c r="J23" s="505"/>
      <c r="K23" s="505"/>
    </row>
    <row r="24" spans="1:12" x14ac:dyDescent="0.2">
      <c r="A24" s="179"/>
      <c r="B24" s="13"/>
    </row>
    <row r="25" spans="1:12" x14ac:dyDescent="0.25">
      <c r="B25" s="13"/>
    </row>
    <row r="26" spans="1:12" x14ac:dyDescent="0.25">
      <c r="B26" s="13"/>
    </row>
    <row r="27" spans="1:12" x14ac:dyDescent="0.25">
      <c r="B27" s="13"/>
    </row>
    <row r="28" spans="1:12" x14ac:dyDescent="0.25">
      <c r="B28" s="13"/>
    </row>
    <row r="29" spans="1:12" x14ac:dyDescent="0.25">
      <c r="B29" s="13"/>
    </row>
    <row r="30" spans="1:12" x14ac:dyDescent="0.25">
      <c r="B30" s="13"/>
    </row>
    <row r="31" spans="1:12" x14ac:dyDescent="0.25">
      <c r="B31" s="13"/>
    </row>
    <row r="32" spans="1:12" x14ac:dyDescent="0.25">
      <c r="B32" s="13"/>
    </row>
    <row r="33" spans="1:10" x14ac:dyDescent="0.25">
      <c r="B33" s="13"/>
    </row>
    <row r="34" spans="1:10" x14ac:dyDescent="0.25">
      <c r="B34" s="13"/>
    </row>
    <row r="35" spans="1:10" x14ac:dyDescent="0.25">
      <c r="B35" s="13"/>
    </row>
    <row r="36" spans="1:10" x14ac:dyDescent="0.25">
      <c r="C36" s="11"/>
      <c r="D36" s="11"/>
      <c r="E36" s="11"/>
      <c r="F36" s="11"/>
      <c r="J36" s="11"/>
    </row>
    <row r="37" spans="1:10" x14ac:dyDescent="0.25">
      <c r="C37" s="11"/>
      <c r="D37" s="11"/>
      <c r="E37" s="11"/>
      <c r="F37" s="11"/>
      <c r="G37" s="11"/>
      <c r="H37" s="11"/>
      <c r="I37" s="11"/>
      <c r="J37" s="11"/>
    </row>
    <row r="38" spans="1:10" x14ac:dyDescent="0.25">
      <c r="B38" s="174"/>
      <c r="C38" s="11"/>
      <c r="D38" s="11"/>
      <c r="E38" s="11"/>
      <c r="F38" s="11"/>
      <c r="G38" s="11"/>
      <c r="H38" s="11"/>
      <c r="I38" s="11"/>
      <c r="J38" s="11"/>
    </row>
    <row r="39" spans="1:10" x14ac:dyDescent="0.25">
      <c r="B39" s="14"/>
      <c r="G39" s="11"/>
      <c r="H39" s="11"/>
      <c r="I39" s="11"/>
    </row>
    <row r="40" spans="1:10" x14ac:dyDescent="0.25">
      <c r="B40" s="15"/>
    </row>
    <row r="41" spans="1:10" x14ac:dyDescent="0.2">
      <c r="A41" s="179" t="s">
        <v>157</v>
      </c>
      <c r="B41" s="507" t="s">
        <v>195</v>
      </c>
      <c r="C41" s="507"/>
      <c r="D41" s="507"/>
      <c r="E41" s="507"/>
      <c r="F41" s="507"/>
      <c r="G41" s="507"/>
      <c r="H41" s="507"/>
    </row>
    <row r="42" spans="1:10" ht="15" x14ac:dyDescent="0.25">
      <c r="A42" s="135"/>
      <c r="B42" s="170" t="s">
        <v>104</v>
      </c>
      <c r="C42" s="170"/>
      <c r="D42" s="170"/>
      <c r="E42" s="170"/>
    </row>
    <row r="43" spans="1:10" x14ac:dyDescent="0.2">
      <c r="A43" s="179">
        <v>6</v>
      </c>
      <c r="B43" s="177" t="s">
        <v>105</v>
      </c>
      <c r="C43" s="177"/>
      <c r="D43" s="177"/>
      <c r="E43" s="176"/>
    </row>
  </sheetData>
  <sheetProtection algorithmName="SHA-512" hashValue="e6UbRUyrZKUMnSpVLTYk6Mahftwo5JIAhnqZ1WRCIZM0zE02Ak1dr/ZuIEEWnGqKBV/NmtONpRfoIOLX85Egbw==" saltValue="DT+AGdB4mPws3Zh4mQYu+Q==" spinCount="100000" sheet="1" objects="1" scenarios="1"/>
  <mergeCells count="10">
    <mergeCell ref="B20:I20"/>
    <mergeCell ref="B22:I22"/>
    <mergeCell ref="B23:K23"/>
    <mergeCell ref="B41:H41"/>
    <mergeCell ref="B3:J3"/>
    <mergeCell ref="B4:I4"/>
    <mergeCell ref="B5:J5"/>
    <mergeCell ref="B7:K8"/>
    <mergeCell ref="B9:J9"/>
    <mergeCell ref="B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G3"/>
  <sheetViews>
    <sheetView zoomScale="110" zoomScaleNormal="110" workbookViewId="0">
      <selection activeCell="D5" sqref="D5"/>
    </sheetView>
  </sheetViews>
  <sheetFormatPr defaultRowHeight="12.75" x14ac:dyDescent="0.2"/>
  <cols>
    <col min="1" max="1" width="3.85546875" customWidth="1"/>
  </cols>
  <sheetData>
    <row r="2" spans="1:7" ht="15.75" x14ac:dyDescent="0.25">
      <c r="A2" s="19">
        <v>7</v>
      </c>
      <c r="B2" s="511" t="s">
        <v>109</v>
      </c>
      <c r="C2" s="505"/>
      <c r="D2" s="505"/>
      <c r="E2" s="505"/>
      <c r="F2" s="505"/>
      <c r="G2" s="505"/>
    </row>
    <row r="3" spans="1:7" ht="15.75" x14ac:dyDescent="0.25">
      <c r="A3" s="19">
        <v>8</v>
      </c>
      <c r="B3" s="511" t="s">
        <v>110</v>
      </c>
      <c r="C3" s="505"/>
      <c r="D3" s="505"/>
      <c r="E3" s="505"/>
      <c r="F3" s="505"/>
    </row>
  </sheetData>
  <sheetProtection algorithmName="SHA-512" hashValue="TOzLd+LRG6TxjLou+tukAy3Ph2xa9t8RZVDKQ9fmCQSAABMnxJJ2YK7vN1v0/ZCtFPyktHGk7y2pUsi691H5xg==" saltValue="WAhePxIqYm5IxcBtVCrpfw==" spinCount="100000" sheet="1" objects="1" scenarios="1"/>
  <mergeCells count="2">
    <mergeCell ref="B2:G2"/>
    <mergeCell ref="B3:F3"/>
  </mergeCells>
  <pageMargins left="0.25" right="0.25" top="0.25" bottom="0.25" header="0.3" footer="0.3"/>
  <pageSetup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N50"/>
  <sheetViews>
    <sheetView workbookViewId="0">
      <selection activeCell="B19" sqref="B19:G19"/>
    </sheetView>
  </sheetViews>
  <sheetFormatPr defaultRowHeight="12.75" x14ac:dyDescent="0.2"/>
  <cols>
    <col min="7" max="7" width="13.140625" customWidth="1"/>
    <col min="9" max="9" width="9.28515625" customWidth="1"/>
    <col min="12" max="12" width="15" customWidth="1"/>
    <col min="13" max="13" width="15" hidden="1" customWidth="1"/>
    <col min="14" max="14" width="0" hidden="1" customWidth="1"/>
  </cols>
  <sheetData>
    <row r="1" spans="1:14" ht="18.75" x14ac:dyDescent="0.2">
      <c r="A1" s="145"/>
      <c r="B1" s="145"/>
      <c r="C1" s="145"/>
      <c r="D1" s="145"/>
      <c r="E1" s="520" t="s">
        <v>165</v>
      </c>
      <c r="F1" s="520"/>
      <c r="G1" s="520"/>
      <c r="H1" s="520"/>
      <c r="I1" s="145"/>
      <c r="J1" s="145"/>
      <c r="K1" s="513"/>
      <c r="L1" s="513"/>
      <c r="M1" s="162"/>
      <c r="N1" s="145"/>
    </row>
    <row r="2" spans="1:14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513"/>
      <c r="L2" s="513"/>
      <c r="M2" s="162"/>
      <c r="N2" s="145"/>
    </row>
    <row r="3" spans="1:14" ht="15.75" x14ac:dyDescent="0.2">
      <c r="A3" s="137">
        <v>1</v>
      </c>
      <c r="B3" s="506" t="s">
        <v>166</v>
      </c>
      <c r="C3" s="506"/>
      <c r="D3" s="506"/>
      <c r="E3" s="506"/>
      <c r="F3" s="506"/>
      <c r="G3" s="506"/>
      <c r="H3" s="506"/>
      <c r="I3" s="506"/>
      <c r="J3" s="145"/>
      <c r="K3" s="513"/>
      <c r="L3" s="513"/>
      <c r="M3" s="162"/>
      <c r="N3" s="145"/>
    </row>
    <row r="4" spans="1:14" ht="15.75" x14ac:dyDescent="0.2">
      <c r="A4" s="137">
        <v>2</v>
      </c>
      <c r="B4" s="506" t="s">
        <v>167</v>
      </c>
      <c r="C4" s="506"/>
      <c r="D4" s="506"/>
      <c r="E4" s="506"/>
      <c r="F4" s="506"/>
      <c r="G4" s="145"/>
      <c r="H4" s="145"/>
      <c r="I4" s="145"/>
      <c r="J4" s="145"/>
      <c r="K4" s="513"/>
      <c r="L4" s="513"/>
      <c r="M4" s="162"/>
      <c r="N4" s="145"/>
    </row>
    <row r="5" spans="1:14" ht="15" x14ac:dyDescent="0.2">
      <c r="A5" s="178"/>
      <c r="B5" s="515" t="s">
        <v>168</v>
      </c>
      <c r="C5" s="515"/>
      <c r="D5" s="515"/>
      <c r="E5" s="515"/>
      <c r="F5" s="515"/>
      <c r="G5" s="515"/>
      <c r="H5" s="515"/>
      <c r="I5" s="515"/>
      <c r="J5" s="145"/>
      <c r="K5" s="513"/>
      <c r="L5" s="513"/>
      <c r="M5" s="162"/>
      <c r="N5" s="145"/>
    </row>
    <row r="6" spans="1:14" ht="15.75" x14ac:dyDescent="0.2">
      <c r="A6" s="137">
        <v>3</v>
      </c>
      <c r="B6" s="506" t="s">
        <v>169</v>
      </c>
      <c r="C6" s="506"/>
      <c r="D6" s="145"/>
      <c r="E6" s="145"/>
      <c r="F6" s="145"/>
      <c r="G6" s="145"/>
      <c r="H6" s="145"/>
      <c r="I6" s="145"/>
      <c r="J6" s="145"/>
      <c r="K6" s="513"/>
      <c r="L6" s="513"/>
      <c r="M6" s="162"/>
      <c r="N6" s="145"/>
    </row>
    <row r="7" spans="1:14" ht="15.75" x14ac:dyDescent="0.2">
      <c r="A7" s="137" t="s">
        <v>170</v>
      </c>
      <c r="B7" s="506" t="s">
        <v>171</v>
      </c>
      <c r="C7" s="506"/>
      <c r="D7" s="506"/>
      <c r="E7" s="506"/>
      <c r="F7" s="506"/>
      <c r="G7" s="145"/>
      <c r="H7" s="145"/>
      <c r="I7" s="145"/>
      <c r="J7" s="145"/>
      <c r="K7" s="513"/>
      <c r="L7" s="513"/>
      <c r="M7" s="162"/>
      <c r="N7" s="145"/>
    </row>
    <row r="8" spans="1:14" ht="15.75" x14ac:dyDescent="0.2">
      <c r="A8" s="137" t="s">
        <v>157</v>
      </c>
      <c r="B8" s="506" t="s">
        <v>172</v>
      </c>
      <c r="C8" s="506"/>
      <c r="D8" s="506"/>
      <c r="E8" s="506"/>
      <c r="F8" s="506"/>
      <c r="G8" s="506"/>
      <c r="H8" s="506"/>
      <c r="I8" s="145"/>
      <c r="J8" s="145"/>
      <c r="K8" s="513"/>
      <c r="L8" s="513"/>
      <c r="M8" s="162"/>
      <c r="N8" s="145"/>
    </row>
    <row r="9" spans="1:14" ht="15" x14ac:dyDescent="0.2">
      <c r="A9" s="178"/>
      <c r="B9" s="510" t="s">
        <v>173</v>
      </c>
      <c r="C9" s="510"/>
      <c r="D9" s="510"/>
      <c r="E9" s="510"/>
      <c r="F9" s="510"/>
      <c r="G9" s="510"/>
      <c r="H9" s="510"/>
      <c r="I9" s="510"/>
      <c r="J9" s="510"/>
      <c r="K9" s="510"/>
      <c r="L9" s="518"/>
      <c r="M9" s="518"/>
      <c r="N9" s="518"/>
    </row>
    <row r="10" spans="1:14" ht="15" x14ac:dyDescent="0.2">
      <c r="A10" s="178"/>
      <c r="B10" s="147"/>
      <c r="C10" s="145"/>
      <c r="D10" s="145"/>
      <c r="E10" s="145"/>
      <c r="F10" s="145"/>
      <c r="G10" s="145"/>
      <c r="H10" s="145"/>
      <c r="I10" s="145"/>
      <c r="J10" s="145"/>
      <c r="K10" s="513"/>
      <c r="L10" s="513"/>
      <c r="M10" s="162"/>
      <c r="N10" s="145"/>
    </row>
    <row r="11" spans="1:14" x14ac:dyDescent="0.2">
      <c r="A11" s="178"/>
      <c r="B11" s="146"/>
      <c r="C11" s="145"/>
      <c r="D11" s="145"/>
      <c r="E11" s="145"/>
      <c r="F11" s="145"/>
      <c r="G11" s="145"/>
      <c r="H11" s="145"/>
      <c r="I11" s="145"/>
      <c r="J11" s="145"/>
      <c r="K11" s="513"/>
      <c r="L11" s="513"/>
      <c r="M11" s="162"/>
      <c r="N11" s="145"/>
    </row>
    <row r="12" spans="1:14" x14ac:dyDescent="0.2">
      <c r="A12" s="178"/>
      <c r="B12" s="146"/>
      <c r="C12" s="145"/>
      <c r="D12" s="145"/>
      <c r="E12" s="145"/>
      <c r="F12" s="145"/>
      <c r="G12" s="145"/>
      <c r="H12" s="145"/>
      <c r="I12" s="145"/>
      <c r="J12" s="145"/>
      <c r="K12" s="513"/>
      <c r="L12" s="513"/>
      <c r="M12" s="162"/>
      <c r="N12" s="145"/>
    </row>
    <row r="13" spans="1:14" x14ac:dyDescent="0.2">
      <c r="A13" s="178"/>
      <c r="B13" s="146"/>
      <c r="C13" s="145"/>
      <c r="D13" s="145"/>
      <c r="E13" s="145"/>
      <c r="F13" s="145"/>
      <c r="G13" s="145"/>
      <c r="H13" s="145"/>
      <c r="I13" s="145"/>
      <c r="J13" s="145"/>
      <c r="K13" s="513"/>
      <c r="L13" s="513"/>
      <c r="M13" s="162"/>
      <c r="N13" s="145"/>
    </row>
    <row r="14" spans="1:14" x14ac:dyDescent="0.2">
      <c r="A14" s="178"/>
      <c r="B14" s="146"/>
      <c r="C14" s="145"/>
      <c r="D14" s="145"/>
      <c r="E14" s="145"/>
      <c r="F14" s="145"/>
      <c r="G14" s="145"/>
      <c r="H14" s="145"/>
      <c r="I14" s="145"/>
      <c r="J14" s="145"/>
      <c r="K14" s="513"/>
      <c r="L14" s="513"/>
      <c r="M14" s="162"/>
      <c r="N14" s="145"/>
    </row>
    <row r="15" spans="1:14" x14ac:dyDescent="0.2">
      <c r="A15" s="178"/>
      <c r="B15" s="146"/>
      <c r="C15" s="145"/>
      <c r="D15" s="145"/>
      <c r="E15" s="145"/>
      <c r="F15" s="145"/>
      <c r="G15" s="145"/>
      <c r="H15" s="145"/>
      <c r="I15" s="145"/>
      <c r="J15" s="145"/>
      <c r="K15" s="513"/>
      <c r="L15" s="513"/>
      <c r="M15" s="162"/>
      <c r="N15" s="145"/>
    </row>
    <row r="16" spans="1:14" x14ac:dyDescent="0.2">
      <c r="A16" s="178"/>
      <c r="B16" s="146"/>
      <c r="C16" s="145"/>
      <c r="D16" s="145"/>
      <c r="E16" s="145"/>
      <c r="F16" s="145"/>
      <c r="G16" s="145"/>
      <c r="H16" s="145"/>
      <c r="I16" s="145"/>
      <c r="J16" s="145"/>
      <c r="K16" s="513"/>
      <c r="L16" s="513"/>
      <c r="M16" s="162"/>
      <c r="N16" s="145"/>
    </row>
    <row r="17" spans="1:14" ht="15.75" x14ac:dyDescent="0.2">
      <c r="A17" s="137" t="s">
        <v>158</v>
      </c>
      <c r="B17" s="506" t="s">
        <v>174</v>
      </c>
      <c r="C17" s="506"/>
      <c r="D17" s="506"/>
      <c r="E17" s="506"/>
      <c r="F17" s="506"/>
      <c r="G17" s="506"/>
      <c r="H17" s="506"/>
      <c r="I17" s="506"/>
      <c r="J17" s="145"/>
      <c r="K17" s="513"/>
      <c r="L17" s="513"/>
      <c r="M17" s="162"/>
      <c r="N17" s="145"/>
    </row>
    <row r="18" spans="1:14" ht="15" x14ac:dyDescent="0.2">
      <c r="A18" s="178"/>
      <c r="B18" s="515" t="s">
        <v>175</v>
      </c>
      <c r="C18" s="515"/>
      <c r="D18" s="515"/>
      <c r="E18" s="515"/>
      <c r="F18" s="515"/>
      <c r="G18" s="515"/>
      <c r="H18" s="145"/>
      <c r="I18" s="145"/>
      <c r="J18" s="145"/>
      <c r="K18" s="513"/>
      <c r="L18" s="513"/>
      <c r="M18" s="162"/>
      <c r="N18" s="145"/>
    </row>
    <row r="19" spans="1:14" ht="15.75" x14ac:dyDescent="0.2">
      <c r="A19" s="137" t="s">
        <v>160</v>
      </c>
      <c r="B19" s="506" t="s">
        <v>176</v>
      </c>
      <c r="C19" s="506"/>
      <c r="D19" s="506"/>
      <c r="E19" s="506"/>
      <c r="F19" s="506"/>
      <c r="G19" s="506"/>
      <c r="H19" s="145"/>
      <c r="I19" s="145"/>
      <c r="J19" s="145"/>
      <c r="K19" s="513"/>
      <c r="L19" s="513"/>
      <c r="M19" s="162"/>
      <c r="N19" s="145"/>
    </row>
    <row r="20" spans="1:14" ht="30" customHeight="1" x14ac:dyDescent="0.2">
      <c r="A20" s="516" t="s">
        <v>162</v>
      </c>
      <c r="B20" s="517" t="s">
        <v>199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8"/>
      <c r="M20" s="518"/>
      <c r="N20" s="518"/>
    </row>
    <row r="21" spans="1:14" ht="15" customHeight="1" x14ac:dyDescent="0.2">
      <c r="A21" s="516"/>
      <c r="B21" s="517" t="s">
        <v>177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8"/>
      <c r="M21" s="518"/>
      <c r="N21" s="518"/>
    </row>
    <row r="22" spans="1:14" ht="15" x14ac:dyDescent="0.2">
      <c r="A22" s="516"/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</row>
    <row r="23" spans="1:14" ht="15" customHeight="1" x14ac:dyDescent="0.2">
      <c r="A23" s="516"/>
      <c r="B23" s="504" t="s">
        <v>198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18"/>
      <c r="M23" s="518"/>
      <c r="N23" s="518"/>
    </row>
    <row r="24" spans="1:14" ht="30.75" customHeight="1" x14ac:dyDescent="0.2">
      <c r="A24" s="137" t="s">
        <v>178</v>
      </c>
      <c r="B24" s="519" t="s">
        <v>200</v>
      </c>
      <c r="C24" s="519"/>
      <c r="D24" s="519"/>
      <c r="E24" s="519"/>
      <c r="F24" s="519"/>
      <c r="G24" s="519"/>
      <c r="H24" s="519"/>
      <c r="I24" s="519"/>
      <c r="J24" s="519"/>
      <c r="K24" s="519"/>
      <c r="L24" s="161"/>
      <c r="M24" s="161"/>
      <c r="N24" s="145"/>
    </row>
    <row r="25" spans="1:14" ht="12.75" customHeight="1" x14ac:dyDescent="0.2">
      <c r="A25" s="145"/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161"/>
      <c r="M25" s="161"/>
      <c r="N25" s="145"/>
    </row>
    <row r="26" spans="1:14" x14ac:dyDescent="0.2">
      <c r="A26" s="145"/>
      <c r="B26" s="146"/>
      <c r="C26" s="145"/>
      <c r="D26" s="145"/>
      <c r="E26" s="145"/>
      <c r="F26" s="145"/>
      <c r="G26" s="145"/>
      <c r="H26" s="145"/>
      <c r="I26" s="145"/>
      <c r="J26" s="145"/>
      <c r="K26" s="513"/>
      <c r="L26" s="513"/>
      <c r="M26" s="162"/>
      <c r="N26" s="145"/>
    </row>
    <row r="27" spans="1:14" x14ac:dyDescent="0.2">
      <c r="A27" s="145"/>
      <c r="B27" s="146"/>
      <c r="C27" s="145"/>
      <c r="D27" s="145"/>
      <c r="E27" s="145"/>
      <c r="F27" s="145"/>
      <c r="G27" s="145"/>
      <c r="H27" s="145"/>
      <c r="I27" s="145"/>
      <c r="J27" s="145"/>
      <c r="K27" s="513"/>
      <c r="L27" s="513"/>
      <c r="M27" s="162"/>
      <c r="N27" s="145"/>
    </row>
    <row r="28" spans="1:14" x14ac:dyDescent="0.2">
      <c r="A28" s="145"/>
      <c r="B28" s="146"/>
      <c r="C28" s="145"/>
      <c r="D28" s="145"/>
      <c r="E28" s="145"/>
      <c r="F28" s="145"/>
      <c r="G28" s="145"/>
      <c r="H28" s="145"/>
      <c r="I28" s="145"/>
      <c r="J28" s="145"/>
      <c r="K28" s="513"/>
      <c r="L28" s="513"/>
      <c r="M28" s="162"/>
      <c r="N28" s="145"/>
    </row>
    <row r="29" spans="1:14" x14ac:dyDescent="0.2">
      <c r="A29" s="145"/>
      <c r="B29" s="146"/>
      <c r="C29" s="145"/>
      <c r="D29" s="145"/>
      <c r="E29" s="145"/>
      <c r="F29" s="145"/>
      <c r="G29" s="145"/>
      <c r="H29" s="145"/>
      <c r="I29" s="145"/>
      <c r="J29" s="145"/>
      <c r="K29" s="513"/>
      <c r="L29" s="513"/>
      <c r="M29" s="162"/>
      <c r="N29" s="145"/>
    </row>
    <row r="30" spans="1:14" x14ac:dyDescent="0.2">
      <c r="A30" s="145"/>
      <c r="B30" s="146"/>
      <c r="C30" s="145"/>
      <c r="D30" s="145"/>
      <c r="E30" s="145"/>
      <c r="F30" s="145"/>
      <c r="G30" s="145"/>
      <c r="H30" s="145"/>
      <c r="I30" s="145"/>
      <c r="J30" s="145"/>
      <c r="K30" s="513"/>
      <c r="L30" s="513"/>
      <c r="M30" s="162"/>
      <c r="N30" s="145"/>
    </row>
    <row r="31" spans="1:14" x14ac:dyDescent="0.2">
      <c r="A31" s="145"/>
      <c r="B31" s="146"/>
      <c r="C31" s="145"/>
      <c r="D31" s="145"/>
      <c r="E31" s="145"/>
      <c r="F31" s="145"/>
      <c r="G31" s="145"/>
      <c r="H31" s="145"/>
      <c r="I31" s="145"/>
      <c r="J31" s="145"/>
      <c r="K31" s="513"/>
      <c r="L31" s="513"/>
      <c r="M31" s="162"/>
      <c r="N31" s="145"/>
    </row>
    <row r="32" spans="1:14" x14ac:dyDescent="0.2">
      <c r="A32" s="145"/>
      <c r="B32" s="146"/>
      <c r="C32" s="145"/>
      <c r="D32" s="145"/>
      <c r="E32" s="145"/>
      <c r="F32" s="145"/>
      <c r="G32" s="145"/>
      <c r="H32" s="145"/>
      <c r="I32" s="145"/>
      <c r="J32" s="145"/>
      <c r="K32" s="513"/>
      <c r="L32" s="513"/>
      <c r="M32" s="162"/>
      <c r="N32" s="145"/>
    </row>
    <row r="33" spans="1:14" x14ac:dyDescent="0.2">
      <c r="A33" s="145"/>
      <c r="B33" s="146"/>
      <c r="C33" s="145"/>
      <c r="D33" s="145"/>
      <c r="E33" s="145"/>
      <c r="F33" s="145"/>
      <c r="G33" s="145"/>
      <c r="H33" s="145"/>
      <c r="I33" s="145"/>
      <c r="J33" s="145"/>
      <c r="K33" s="513"/>
      <c r="L33" s="513"/>
      <c r="M33" s="162"/>
      <c r="N33" s="145"/>
    </row>
    <row r="34" spans="1:14" x14ac:dyDescent="0.2">
      <c r="A34" s="145"/>
      <c r="B34" s="146"/>
      <c r="C34" s="145"/>
      <c r="D34" s="145"/>
      <c r="E34" s="145"/>
      <c r="F34" s="145"/>
      <c r="G34" s="145"/>
      <c r="H34" s="145"/>
      <c r="I34" s="145"/>
      <c r="J34" s="145"/>
      <c r="K34" s="513"/>
      <c r="L34" s="513"/>
      <c r="M34" s="162"/>
      <c r="N34" s="145"/>
    </row>
    <row r="35" spans="1:14" x14ac:dyDescent="0.2">
      <c r="A35" s="145"/>
      <c r="B35" s="146"/>
      <c r="C35" s="145"/>
      <c r="D35" s="145"/>
      <c r="E35" s="145"/>
      <c r="F35" s="145"/>
      <c r="G35" s="145"/>
      <c r="H35" s="145"/>
      <c r="I35" s="145"/>
      <c r="J35" s="145"/>
      <c r="K35" s="513"/>
      <c r="L35" s="513"/>
      <c r="M35" s="162"/>
      <c r="N35" s="145"/>
    </row>
    <row r="36" spans="1:14" x14ac:dyDescent="0.2">
      <c r="A36" s="145"/>
      <c r="B36" s="146"/>
      <c r="C36" s="145"/>
      <c r="D36" s="145"/>
      <c r="E36" s="145"/>
      <c r="F36" s="145"/>
      <c r="G36" s="145"/>
      <c r="H36" s="145"/>
      <c r="I36" s="145"/>
      <c r="J36" s="145"/>
      <c r="K36" s="513"/>
      <c r="L36" s="513"/>
      <c r="M36" s="162"/>
      <c r="N36" s="145"/>
    </row>
    <row r="37" spans="1:14" x14ac:dyDescent="0.2">
      <c r="A37" s="145"/>
      <c r="B37" s="146"/>
      <c r="C37" s="145"/>
      <c r="D37" s="145"/>
      <c r="E37" s="145"/>
      <c r="F37" s="145"/>
      <c r="G37" s="145"/>
      <c r="H37" s="145"/>
      <c r="I37" s="145"/>
      <c r="J37" s="145"/>
      <c r="K37" s="513"/>
      <c r="L37" s="513"/>
      <c r="M37" s="162"/>
      <c r="N37" s="145"/>
    </row>
    <row r="38" spans="1:14" x14ac:dyDescent="0.2">
      <c r="A38" s="145"/>
      <c r="B38" s="146"/>
      <c r="C38" s="145"/>
      <c r="D38" s="145"/>
      <c r="E38" s="145"/>
      <c r="F38" s="145"/>
      <c r="G38" s="145"/>
      <c r="H38" s="145"/>
      <c r="I38" s="145"/>
      <c r="J38" s="145"/>
      <c r="K38" s="513"/>
      <c r="L38" s="513"/>
      <c r="M38" s="162"/>
      <c r="N38" s="145"/>
    </row>
    <row r="39" spans="1:14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513"/>
      <c r="L39" s="513"/>
      <c r="M39" s="162"/>
      <c r="N39" s="145"/>
    </row>
    <row r="40" spans="1:14" x14ac:dyDescent="0.2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513"/>
      <c r="L40" s="513"/>
      <c r="M40" s="162"/>
      <c r="N40" s="145"/>
    </row>
    <row r="41" spans="1:14" ht="15" x14ac:dyDescent="0.2">
      <c r="A41" s="136"/>
    </row>
    <row r="43" spans="1:14" ht="15" x14ac:dyDescent="0.2">
      <c r="A43" s="136"/>
    </row>
    <row r="46" spans="1:14" ht="27.75" customHeight="1" x14ac:dyDescent="0.2"/>
    <row r="47" spans="1:14" ht="15.75" x14ac:dyDescent="0.2">
      <c r="A47" s="137" t="s">
        <v>157</v>
      </c>
      <c r="B47" s="168" t="s">
        <v>179</v>
      </c>
      <c r="C47" s="168"/>
      <c r="D47" s="168"/>
      <c r="E47" s="168"/>
      <c r="F47" s="168"/>
      <c r="G47" s="168"/>
      <c r="H47" s="168"/>
      <c r="I47" s="169"/>
      <c r="J47" s="145"/>
      <c r="K47" s="513"/>
      <c r="L47" s="513"/>
      <c r="M47" s="162"/>
      <c r="N47" s="145"/>
    </row>
    <row r="48" spans="1:14" ht="15" x14ac:dyDescent="0.2">
      <c r="A48" s="178"/>
      <c r="B48" s="170" t="s">
        <v>180</v>
      </c>
      <c r="C48" s="170"/>
      <c r="D48" s="170"/>
      <c r="E48" s="170"/>
      <c r="F48" s="170"/>
      <c r="G48" s="170"/>
      <c r="H48" s="170"/>
      <c r="I48" s="169"/>
      <c r="J48" s="169"/>
      <c r="K48" s="513"/>
      <c r="L48" s="513"/>
      <c r="M48" s="162"/>
      <c r="N48" s="145"/>
    </row>
    <row r="49" spans="1:14" x14ac:dyDescent="0.2">
      <c r="A49" s="178"/>
      <c r="B49" s="512"/>
      <c r="C49" s="512"/>
      <c r="D49" s="512"/>
      <c r="E49" s="512"/>
      <c r="F49" s="145"/>
      <c r="G49" s="145"/>
      <c r="H49" s="145"/>
      <c r="I49" s="145"/>
      <c r="J49" s="145"/>
      <c r="K49" s="513"/>
      <c r="L49" s="513"/>
      <c r="M49" s="162"/>
      <c r="N49" s="145"/>
    </row>
    <row r="50" spans="1:14" ht="15.75" x14ac:dyDescent="0.2">
      <c r="A50" s="137">
        <v>6</v>
      </c>
      <c r="B50" s="514" t="s">
        <v>181</v>
      </c>
      <c r="C50" s="514"/>
      <c r="D50" s="514"/>
      <c r="E50" s="514"/>
      <c r="F50" s="514"/>
      <c r="G50" s="514"/>
      <c r="H50" s="145"/>
      <c r="I50" s="145"/>
      <c r="J50" s="145"/>
      <c r="K50" s="513"/>
      <c r="L50" s="513"/>
      <c r="M50" s="162"/>
      <c r="N50" s="145"/>
    </row>
  </sheetData>
  <sheetProtection algorithmName="SHA-512" hashValue="V4jhDXuzPj+/NzIQwC242Jw5ATPvTyhGxy36fSuReqmxj0GuTfMkep9ifp1Y24vl/ofkLlx/3L7NKXG9hyl/iA==" saltValue="iM3wS7WeXcKIBIobArZMnA==" spinCount="100000" sheet="1" objects="1" scenarios="1"/>
  <mergeCells count="58">
    <mergeCell ref="B24:K25"/>
    <mergeCell ref="K26:L26"/>
    <mergeCell ref="B4:F4"/>
    <mergeCell ref="K4:L4"/>
    <mergeCell ref="E1:H1"/>
    <mergeCell ref="K1:L1"/>
    <mergeCell ref="K2:L2"/>
    <mergeCell ref="B3:I3"/>
    <mergeCell ref="K3:L3"/>
    <mergeCell ref="B5:I5"/>
    <mergeCell ref="K5:L5"/>
    <mergeCell ref="B6:C6"/>
    <mergeCell ref="K6:L6"/>
    <mergeCell ref="B7:F7"/>
    <mergeCell ref="K7:L7"/>
    <mergeCell ref="B17:I17"/>
    <mergeCell ref="K17:L17"/>
    <mergeCell ref="B8:H8"/>
    <mergeCell ref="K8:L8"/>
    <mergeCell ref="B9:K9"/>
    <mergeCell ref="L9:N9"/>
    <mergeCell ref="K10:L10"/>
    <mergeCell ref="K11:L11"/>
    <mergeCell ref="K12:L12"/>
    <mergeCell ref="K13:L13"/>
    <mergeCell ref="K14:L14"/>
    <mergeCell ref="K15:L15"/>
    <mergeCell ref="K16:L16"/>
    <mergeCell ref="B18:G18"/>
    <mergeCell ref="K18:L18"/>
    <mergeCell ref="B19:G19"/>
    <mergeCell ref="K19:L19"/>
    <mergeCell ref="A20:A23"/>
    <mergeCell ref="B20:K20"/>
    <mergeCell ref="B21:K21"/>
    <mergeCell ref="B22:K22"/>
    <mergeCell ref="B23:K23"/>
    <mergeCell ref="L20:N23"/>
    <mergeCell ref="K35:L35"/>
    <mergeCell ref="K27:L27"/>
    <mergeCell ref="K28:L28"/>
    <mergeCell ref="K29:L29"/>
    <mergeCell ref="K30:L30"/>
    <mergeCell ref="K31:L31"/>
    <mergeCell ref="K32:L32"/>
    <mergeCell ref="K33:L33"/>
    <mergeCell ref="K34:L34"/>
    <mergeCell ref="K36:L36"/>
    <mergeCell ref="K37:L37"/>
    <mergeCell ref="K38:L38"/>
    <mergeCell ref="K39:L39"/>
    <mergeCell ref="K40:L40"/>
    <mergeCell ref="B49:E49"/>
    <mergeCell ref="K49:L49"/>
    <mergeCell ref="B50:G50"/>
    <mergeCell ref="K50:L50"/>
    <mergeCell ref="K47:L47"/>
    <mergeCell ref="K48:L4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3"/>
  <sheetViews>
    <sheetView zoomScale="110" zoomScaleNormal="110" workbookViewId="0">
      <selection activeCell="H8" sqref="H8"/>
    </sheetView>
  </sheetViews>
  <sheetFormatPr defaultRowHeight="12.75" x14ac:dyDescent="0.2"/>
  <cols>
    <col min="1" max="1" width="3.85546875" customWidth="1"/>
    <col min="7" max="7" width="12" customWidth="1"/>
  </cols>
  <sheetData>
    <row r="2" spans="1:7" ht="30" customHeight="1" x14ac:dyDescent="0.2">
      <c r="A2" s="139">
        <v>7</v>
      </c>
      <c r="B2" s="521" t="s">
        <v>182</v>
      </c>
      <c r="C2" s="522"/>
      <c r="D2" s="522"/>
      <c r="E2" s="522"/>
      <c r="F2" s="522"/>
      <c r="G2" s="522"/>
    </row>
    <row r="3" spans="1:7" ht="15.75" x14ac:dyDescent="0.25">
      <c r="A3" s="19">
        <v>8</v>
      </c>
      <c r="B3" s="511" t="s">
        <v>183</v>
      </c>
      <c r="C3" s="505"/>
      <c r="D3" s="505"/>
      <c r="E3" s="505"/>
      <c r="F3" s="505"/>
    </row>
  </sheetData>
  <sheetProtection algorithmName="SHA-512" hashValue="Op+EEj7hJy0P52Iku8yGBchxm4Ku02UGxtxQ8HLclLoMQbTsLgOQtVpXIeNc6XGZPYFx+7xAUAU4L3hQUsYtQg==" saltValue="qnap4Klk47AYFfBF+RNjZw==" spinCount="100000" sheet="1" objects="1" scenarios="1"/>
  <mergeCells count="2">
    <mergeCell ref="B2:G2"/>
    <mergeCell ref="B3:F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K35"/>
  <sheetViews>
    <sheetView workbookViewId="0">
      <selection activeCell="G10" sqref="G10"/>
    </sheetView>
  </sheetViews>
  <sheetFormatPr defaultColWidth="9.140625" defaultRowHeight="18.75" x14ac:dyDescent="0.3"/>
  <cols>
    <col min="1" max="1" width="83.42578125" style="6" bestFit="1" customWidth="1"/>
    <col min="2" max="4" width="9.140625" style="2"/>
    <col min="5" max="5" width="85.7109375" style="2" bestFit="1" customWidth="1"/>
    <col min="6" max="7" width="9.140625" style="2"/>
    <col min="8" max="8" width="11.28515625" style="2" bestFit="1" customWidth="1"/>
    <col min="9" max="16384" width="9.140625" style="2"/>
  </cols>
  <sheetData>
    <row r="1" spans="1:11" x14ac:dyDescent="0.3">
      <c r="A1" s="208" t="s">
        <v>47</v>
      </c>
    </row>
    <row r="2" spans="1:11" x14ac:dyDescent="0.3">
      <c r="A2" s="16" t="s">
        <v>131</v>
      </c>
      <c r="C2" s="523" t="s">
        <v>21</v>
      </c>
      <c r="D2" s="523"/>
    </row>
    <row r="3" spans="1:11" ht="30" x14ac:dyDescent="0.3">
      <c r="A3" s="6" t="s">
        <v>129</v>
      </c>
      <c r="C3" s="183" t="s">
        <v>6</v>
      </c>
      <c r="D3" s="183" t="s">
        <v>6</v>
      </c>
      <c r="E3" s="181" t="s">
        <v>143</v>
      </c>
      <c r="F3" s="10"/>
      <c r="H3" s="2" t="s">
        <v>84</v>
      </c>
      <c r="I3" s="2" t="s">
        <v>132</v>
      </c>
      <c r="K3" s="6"/>
    </row>
    <row r="4" spans="1:11" x14ac:dyDescent="0.3">
      <c r="A4" s="6" t="s">
        <v>130</v>
      </c>
      <c r="C4" s="184" t="s">
        <v>5</v>
      </c>
      <c r="D4" s="184" t="s">
        <v>5</v>
      </c>
      <c r="E4" s="182" t="s">
        <v>144</v>
      </c>
      <c r="F4" s="10"/>
      <c r="H4" s="2" t="s">
        <v>214</v>
      </c>
      <c r="I4" s="2" t="s">
        <v>185</v>
      </c>
      <c r="K4" s="6"/>
    </row>
    <row r="5" spans="1:11" ht="30" x14ac:dyDescent="0.3">
      <c r="A5" s="6" t="s">
        <v>124</v>
      </c>
      <c r="C5" s="184" t="s">
        <v>3</v>
      </c>
      <c r="D5" s="184" t="s">
        <v>3</v>
      </c>
      <c r="E5" s="182" t="s">
        <v>145</v>
      </c>
      <c r="K5" s="6"/>
    </row>
    <row r="6" spans="1:11" x14ac:dyDescent="0.3">
      <c r="A6" s="6" t="s">
        <v>121</v>
      </c>
      <c r="C6" s="184" t="str">
        <f>'[1]dropdown menus'!C6</f>
        <v>E</v>
      </c>
      <c r="D6" s="184" t="str">
        <f>'[1]dropdown menus'!D6</f>
        <v>E</v>
      </c>
      <c r="E6" s="182" t="str">
        <f>'[1]dropdown menus'!E6</f>
        <v>Emergency Measures Act (COVID) / Loi sur les mesures d’urgence (COVID)</v>
      </c>
      <c r="H6" s="2" t="s">
        <v>85</v>
      </c>
      <c r="K6" s="6"/>
    </row>
    <row r="7" spans="1:11" x14ac:dyDescent="0.3">
      <c r="A7" s="6" t="s">
        <v>127</v>
      </c>
      <c r="C7" s="183" t="s">
        <v>17</v>
      </c>
      <c r="D7" s="183" t="s">
        <v>112</v>
      </c>
      <c r="E7" s="181" t="s">
        <v>146</v>
      </c>
      <c r="H7" s="2" t="s">
        <v>227</v>
      </c>
      <c r="K7" s="6"/>
    </row>
    <row r="8" spans="1:11" ht="30" x14ac:dyDescent="0.3">
      <c r="A8" s="6" t="s">
        <v>233</v>
      </c>
      <c r="C8" s="183" t="s">
        <v>1</v>
      </c>
      <c r="D8" s="183" t="s">
        <v>1</v>
      </c>
      <c r="E8" s="181" t="s">
        <v>147</v>
      </c>
      <c r="K8" s="6"/>
    </row>
    <row r="9" spans="1:11" x14ac:dyDescent="0.3">
      <c r="A9" s="6" t="s">
        <v>125</v>
      </c>
      <c r="C9" s="183" t="s">
        <v>4</v>
      </c>
      <c r="D9" s="183" t="s">
        <v>4</v>
      </c>
      <c r="E9" s="181" t="s">
        <v>148</v>
      </c>
      <c r="K9" s="6"/>
    </row>
    <row r="10" spans="1:11" x14ac:dyDescent="0.3">
      <c r="A10" s="6" t="s">
        <v>128</v>
      </c>
      <c r="C10" s="183" t="s">
        <v>2</v>
      </c>
      <c r="D10" s="183" t="s">
        <v>2</v>
      </c>
      <c r="E10" s="181" t="s">
        <v>149</v>
      </c>
      <c r="K10" s="6"/>
    </row>
    <row r="11" spans="1:11" x14ac:dyDescent="0.3">
      <c r="A11" s="6" t="s">
        <v>135</v>
      </c>
      <c r="C11" s="183" t="s">
        <v>117</v>
      </c>
      <c r="D11" s="183" t="s">
        <v>112</v>
      </c>
      <c r="E11" s="181" t="s">
        <v>146</v>
      </c>
      <c r="K11" s="6"/>
    </row>
    <row r="12" spans="1:11" x14ac:dyDescent="0.3">
      <c r="A12" s="6" t="s">
        <v>106</v>
      </c>
      <c r="C12" s="183" t="str">
        <f>'[1]dropdown menus'!C12</f>
        <v>T</v>
      </c>
      <c r="D12" s="183" t="str">
        <f>'[1]dropdown menus'!D12</f>
        <v>T</v>
      </c>
      <c r="E12" s="181" t="str">
        <f>'[1]dropdown menus'!E12</f>
        <v>TOBACCO TAX ACT / LOI DE LA TAXE SUR LE TABAC</v>
      </c>
      <c r="K12" s="6"/>
    </row>
    <row r="13" spans="1:11" ht="37.5" x14ac:dyDescent="0.3">
      <c r="A13" s="140" t="s">
        <v>136</v>
      </c>
      <c r="C13" s="183" t="s">
        <v>7</v>
      </c>
      <c r="D13" s="183" t="s">
        <v>7</v>
      </c>
      <c r="E13" s="181" t="s">
        <v>150</v>
      </c>
      <c r="K13" s="6"/>
    </row>
    <row r="14" spans="1:11" x14ac:dyDescent="0.3">
      <c r="A14" s="6" t="s">
        <v>126</v>
      </c>
      <c r="C14" s="183" t="str">
        <f>'[1]dropdown menus'!C14</f>
        <v>Z</v>
      </c>
      <c r="D14" s="183" t="str">
        <f>'[1]dropdown menus'!D14</f>
        <v>Z</v>
      </c>
      <c r="E14" s="181" t="str">
        <f>'[1]dropdown menus'!E14</f>
        <v>CANNABIS CONTROL ACT / LOI SUR LA RÈGLEMENTATION DU CANNABIS</v>
      </c>
      <c r="K14" s="6"/>
    </row>
    <row r="15" spans="1:11" x14ac:dyDescent="0.3">
      <c r="K15" s="6"/>
    </row>
    <row r="16" spans="1:11" x14ac:dyDescent="0.3">
      <c r="A16" s="16" t="s">
        <v>122</v>
      </c>
      <c r="K16" s="6"/>
    </row>
    <row r="17" spans="1:11" x14ac:dyDescent="0.3">
      <c r="A17" s="117" t="s">
        <v>137</v>
      </c>
    </row>
    <row r="18" spans="1:11" x14ac:dyDescent="0.3">
      <c r="A18" s="117" t="s">
        <v>187</v>
      </c>
    </row>
    <row r="19" spans="1:11" x14ac:dyDescent="0.3">
      <c r="A19" s="6" t="s">
        <v>138</v>
      </c>
    </row>
    <row r="20" spans="1:11" x14ac:dyDescent="0.3">
      <c r="A20" s="6" t="s">
        <v>139</v>
      </c>
      <c r="K20" s="6"/>
    </row>
    <row r="21" spans="1:11" x14ac:dyDescent="0.3">
      <c r="A21" s="6" t="s">
        <v>188</v>
      </c>
      <c r="K21" s="6"/>
    </row>
    <row r="22" spans="1:11" x14ac:dyDescent="0.3">
      <c r="A22" s="6" t="s">
        <v>140</v>
      </c>
      <c r="K22" s="6"/>
    </row>
    <row r="23" spans="1:11" x14ac:dyDescent="0.3">
      <c r="A23" s="6" t="s">
        <v>189</v>
      </c>
      <c r="K23" s="6"/>
    </row>
    <row r="24" spans="1:11" x14ac:dyDescent="0.3">
      <c r="A24" s="6" t="s">
        <v>141</v>
      </c>
      <c r="F24" s="3"/>
      <c r="K24" s="6"/>
    </row>
    <row r="25" spans="1:11" x14ac:dyDescent="0.3">
      <c r="A25" s="6" t="s">
        <v>190</v>
      </c>
      <c r="F25" s="3"/>
      <c r="K25" s="6"/>
    </row>
    <row r="26" spans="1:11" x14ac:dyDescent="0.3">
      <c r="A26" s="6" t="s">
        <v>142</v>
      </c>
      <c r="F26" s="1"/>
      <c r="K26" s="6"/>
    </row>
    <row r="27" spans="1:11" x14ac:dyDescent="0.3">
      <c r="A27" s="6" t="s">
        <v>191</v>
      </c>
      <c r="F27" s="1"/>
      <c r="K27" s="6"/>
    </row>
    <row r="28" spans="1:11" x14ac:dyDescent="0.3">
      <c r="F28" s="1"/>
    </row>
    <row r="29" spans="1:11" x14ac:dyDescent="0.3">
      <c r="F29" s="1"/>
    </row>
    <row r="30" spans="1:11" x14ac:dyDescent="0.3">
      <c r="F30" s="1"/>
    </row>
    <row r="31" spans="1:11" x14ac:dyDescent="0.3">
      <c r="F31" s="1"/>
    </row>
    <row r="32" spans="1:11" x14ac:dyDescent="0.3">
      <c r="F32" s="3"/>
    </row>
    <row r="33" spans="6:6" x14ac:dyDescent="0.3">
      <c r="F33" s="3"/>
    </row>
    <row r="34" spans="6:6" x14ac:dyDescent="0.3">
      <c r="F34" s="3"/>
    </row>
    <row r="35" spans="6:6" x14ac:dyDescent="0.3">
      <c r="F35" s="3"/>
    </row>
  </sheetData>
  <sheetProtection algorithmName="SHA-512" hashValue="d1g4kUq93SX/uyOojWAgCuW97vWNnxFnc1rB+KMB6bg3RV3yGO3i//Q2QtmBWq46lBPzNso0eKtqecEf0Usq0A==" saltValue="WRF7SQBhCDbYUWOt/34pTA==" spinCount="100000" sheet="1" objects="1" scenarios="1"/>
  <sortState ref="A39:A48">
    <sortCondition ref="A39:A48"/>
  </sortState>
  <mergeCells count="1">
    <mergeCell ref="C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"/>
  <sheetViews>
    <sheetView workbookViewId="0"/>
  </sheetViews>
  <sheetFormatPr defaultRowHeight="12.75" x14ac:dyDescent="0.2"/>
  <sheetData/>
  <sheetProtection password="CA83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J24" sqref="J24"/>
    </sheetView>
  </sheetViews>
  <sheetFormatPr defaultRowHeight="12.75" x14ac:dyDescent="0.2"/>
  <sheetData/>
  <sheetProtection password="CA8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Agency Remit pg1</vt:lpstr>
      <vt:lpstr>Agency Remit pg2</vt:lpstr>
      <vt:lpstr>Instructions Remit pg1-ENG</vt:lpstr>
      <vt:lpstr>Instructions Remit pg2-ENG</vt:lpstr>
      <vt:lpstr>Instructions Remit-pg1-FR</vt:lpstr>
      <vt:lpstr>Instructions Remit pg2-FR</vt:lpstr>
      <vt:lpstr>dropdown menus</vt:lpstr>
      <vt:lpstr>Sheet2</vt:lpstr>
      <vt:lpstr>Sheet1</vt:lpstr>
      <vt:lpstr>'Agency Remit pg1'!Print_Area</vt:lpstr>
      <vt:lpstr>'Agency Remit pg2'!Print_Area</vt:lpstr>
    </vt:vector>
  </TitlesOfParts>
  <Company>DSG-MSG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wendy.gullison-mcknight@snb.ca</dc:creator>
  <cp:lastModifiedBy>Chisholm, Nikolina (SNB)</cp:lastModifiedBy>
  <cp:lastPrinted>2021-01-13T15:13:15Z</cp:lastPrinted>
  <dcterms:created xsi:type="dcterms:W3CDTF">2000-04-05T19:40:20Z</dcterms:created>
  <dcterms:modified xsi:type="dcterms:W3CDTF">2021-04-22T19:31:13Z</dcterms:modified>
</cp:coreProperties>
</file>